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osca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</calcChain>
</file>

<file path=xl/sharedStrings.xml><?xml version="1.0" encoding="utf-8"?>
<sst xmlns="http://schemas.openxmlformats.org/spreadsheetml/2006/main" count="886" uniqueCount="394">
  <si>
    <t>Agenzia delle Entrate</t>
  </si>
  <si>
    <t>CF 06363391001</t>
  </si>
  <si>
    <t>Contratti di forniture, beni e servizi</t>
  </si>
  <si>
    <t>Anno 2016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</si>
  <si>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</si>
  <si>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</si>
  <si>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</si>
  <si>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</si>
  <si>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</si>
  <si>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</si>
  <si>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</si>
  <si>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</si>
  <si>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</si>
  <si>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</si>
  <si>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</si>
  <si>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Toscana</t>
  </si>
  <si>
    <t>Fornitura e posa in oper di n. 7 porte tagliafuoco e n. 1 maniglione antipanico presso la D.P. di Firnze</t>
  </si>
  <si>
    <t>23-AFFIDAMENTO IN ECONOMIA - AFFIDAMENTO DIRETTO</t>
  </si>
  <si>
    <t xml:space="preserve">Bruni Giorgio &amp; Ivo Srl (CF: 00086680527)
MANUTENCOOP FACILITY MANAGEMENT SPA  (CF: 02402671206)
</t>
  </si>
  <si>
    <t>MANUTENCOOP FACILITY MANAGEMENT SPA  (CF: 02402671206)</t>
  </si>
  <si>
    <t>Ripristino della copertura della sede della Direzione Regionale</t>
  </si>
  <si>
    <t xml:space="preserve">MIGLIORATI GIAN LUCA (CF: MGLGLC74A21C800I)
Molla Besnik  (CF: MLLBNK69D25Z100G)
PINELLO SANTO &amp; C. sas (CF: 03970050484)
</t>
  </si>
  <si>
    <t>MIGLIORATI GIAN LUCA (CF: MGLGLC74A21C800I)</t>
  </si>
  <si>
    <t>Affidamento servizio di interpretariato per non udenti</t>
  </si>
  <si>
    <t xml:space="preserve">Cooperativa Sociale Elfo ONLUS soc.coop.soc. (CF: 04902970484)
</t>
  </si>
  <si>
    <t>Cooperativa Sociale Elfo ONLUS soc.coop.soc. (CF: 04902970484)</t>
  </si>
  <si>
    <t>Noleggio materiale per corso di formazione antincendio rischio medio</t>
  </si>
  <si>
    <t xml:space="preserve">COBRA ESTINTORI SNC (CF: 06188830480)
L'OROLOGIO SOC.COOPERATIVA (CF: 03142960487)
VO.GA (CF: 03635430485)
</t>
  </si>
  <si>
    <t>COBRA ESTINTORI SNC (CF: 06188830480)</t>
  </si>
  <si>
    <t>Verifica funzionamento centrale rilevamento fumi UT Borgo San Lorenzo</t>
  </si>
  <si>
    <t xml:space="preserve">A.F. SISTEMI Srl (CF: 02263250488)
</t>
  </si>
  <si>
    <t>A.F. SISTEMI Srl (CF: 02263250488)</t>
  </si>
  <si>
    <t>Ripristino serbatoi dei pannelli solari DP Grosseto</t>
  </si>
  <si>
    <t xml:space="preserve">C.I.T.I.S. soc. coop. (CF: 00132140526)
</t>
  </si>
  <si>
    <t>C.I.T.I.S. soc. coop. (CF: 00132140526)</t>
  </si>
  <si>
    <t>Manutenzione strumentazione topografica</t>
  </si>
  <si>
    <t xml:space="preserve">Leica Geosystems SpA (CF: 12090330155)
</t>
  </si>
  <si>
    <t>Leica Geosystems SpA (CF: 12090330155)</t>
  </si>
  <si>
    <t xml:space="preserve">UP. MASSA - SPOSTAMENTO NR. 2 LETTORI BADGE E INSTALLAZIONE SISTEMA CONTROLLO ACCESSI </t>
  </si>
  <si>
    <t xml:space="preserve">SOLARI DI UDINE S.P.A. (CF: 01847860309)
</t>
  </si>
  <si>
    <t>SOLARI DI UDINE S.P.A. (CF: 01847860309)</t>
  </si>
  <si>
    <t>Ripristino pannelli compartimentazioni REI DP Firenze</t>
  </si>
  <si>
    <t xml:space="preserve">Bruni Giorgio &amp; Ivo Srl (CF: 00086680527)
</t>
  </si>
  <si>
    <t>Bruni Giorgio &amp; Ivo Srl (CF: 00086680527)</t>
  </si>
  <si>
    <t>Fornitura e posa in opera di impianto di cablaggio strutturato UP Massa Carrara</t>
  </si>
  <si>
    <t>22-PROCEDURA NEGOZIATA DERIVANTE DA AVVISI CON CUI SI INDICE LA GARA</t>
  </si>
  <si>
    <t xml:space="preserve">COMITEL SRL (CF: 01928900230)
GHIORI S.A.S. dfi Marco e Claudio Ghiori &amp; c. (CF: 05133380484)
LocalNet Livorno Srl (CF: 01585170499)
LOCALNET S.R.L. (CF: 05807570485)
Prasi 2000 S.a.s.  (CF: 04917180483)
</t>
  </si>
  <si>
    <t>GHIORI S.A.S. dfi Marco e Claudio Ghiori &amp; c. (CF: 05133380484)</t>
  </si>
  <si>
    <t>Fornitura e posa in opera di un impianto di cablaggio UT Aulla</t>
  </si>
  <si>
    <t>Fornitura monitor eliminacode DP Lucca Livorno e Massa UT San Miniato</t>
  </si>
  <si>
    <t xml:space="preserve">SIGMA S.P.A. (CF: 01590580443)
</t>
  </si>
  <si>
    <t>SIGMA S.P.A. (CF: 01590580443)</t>
  </si>
  <si>
    <t>UP Massa Carrara - fornitura accessori igienici sanitari</t>
  </si>
  <si>
    <t xml:space="preserve">TUTO CHIMICA SNC DI GUGLIELMINI VITTORIO &amp; C. (CF: 02109050241)
</t>
  </si>
  <si>
    <t>TUTO CHIMICA SNC DI GUGLIELMINI VITTORIO &amp; C. (CF: 02109050241)</t>
  </si>
  <si>
    <t>Servizio di pulizia straordinaria nuova sede UPT Massa</t>
  </si>
  <si>
    <t xml:space="preserve">ALL SERVICES soc. coop (CF: 01183960457)
ANTARES soc. coop. (CF: 01945580502)
Cooperativa LA VICTOR Scral (CF: 00236280459)
Cooperativa Sociale LA MAGNOLIA (CF: 01153490451)
COOPMULTISERVICE (CF: 01487820498)
</t>
  </si>
  <si>
    <t>ANTARES soc. coop. (CF: 01945580502)</t>
  </si>
  <si>
    <t>Spostamento ed implementazione del sistema antintrusione UPT Massa</t>
  </si>
  <si>
    <t xml:space="preserve">MANUTENCOOP FACILITY MANAGEMENT SPA  (CF: 02402671206)
</t>
  </si>
  <si>
    <t>Fornitura staffe per scaffali d'archivio UPT Massa</t>
  </si>
  <si>
    <t xml:space="preserve">ARREDAMENTI GOTI DI GOTI NATALE &amp; C. (CF: 01208150472)
</t>
  </si>
  <si>
    <t>ARREDAMENTI GOTI DI GOTI NATALE &amp; C. (CF: 01208150472)</t>
  </si>
  <si>
    <t>UP Massa - pulizia straordinaria seminterrati</t>
  </si>
  <si>
    <t xml:space="preserve">ANTARES soc. coop. (CF: 01945580502)
</t>
  </si>
  <si>
    <t>Ripristino centrale sistema rilevazione fumi DP Prato</t>
  </si>
  <si>
    <t>UP Pisa - Fornitura n. 2 scale a palchetto</t>
  </si>
  <si>
    <t xml:space="preserve">SCALE DC S.R.L. (CF: 09498220152)
</t>
  </si>
  <si>
    <t>SCALE DC S.R.L. (CF: 09498220152)</t>
  </si>
  <si>
    <t>UP MASSA - Smaltimento arredi dismessi</t>
  </si>
  <si>
    <t xml:space="preserve">La Soluzione di Masi Idilio (CF: MSADLI51M21C244C)
</t>
  </si>
  <si>
    <t>La Soluzione di Masi Idilio (CF: MSADLI51M21C244C)</t>
  </si>
  <si>
    <t>Sistema di apertura porta principale Sportello di Pietrasanta</t>
  </si>
  <si>
    <t xml:space="preserve">Lomcer srl (CF: 00132120460)
</t>
  </si>
  <si>
    <t>Lomcer srl (CF: 00132120460)</t>
  </si>
  <si>
    <t>Smontaggio e rimontaggio con aggiunta componenti impianto antintrusione UT Aulla</t>
  </si>
  <si>
    <t>Pulizia gronde UT Castelnuovo di Garfagnana</t>
  </si>
  <si>
    <t xml:space="preserve">CENTRO LEGNO AMBIENTE SOC. COOP. (CF: 00522050467)
</t>
  </si>
  <si>
    <t>CENTRO LEGNO AMBIENTE SOC. COOP. (CF: 00522050467)</t>
  </si>
  <si>
    <t>DR TOSCANA - Piccoli interventi manutentivi</t>
  </si>
  <si>
    <t xml:space="preserve">MIGLIORATI GIAN LUCA (CF: MGLGLC74A21C800I)
</t>
  </si>
  <si>
    <t>Fornitura rotoli carta eliminacode UPT Pistoia</t>
  </si>
  <si>
    <t>Fornitura rotoli carta eliminacode DP Grosseto e Pisa</t>
  </si>
  <si>
    <t>Fornitura gasolio da riscaldamento</t>
  </si>
  <si>
    <t>26-AFFIDAMENTO DIRETTO IN ADESIONE AD ACCORDO QUADRO/CONVENZIONE</t>
  </si>
  <si>
    <t xml:space="preserve">BRONCHI COMBUSTIBILI SRL (CF: 01252710403)
</t>
  </si>
  <si>
    <t>BRONCHI COMBUSTIBILI SRL (CF: 01252710403)</t>
  </si>
  <si>
    <t>Fornitura energia elettrica</t>
  </si>
  <si>
    <t xml:space="preserve">GALA SPA (CF: 06832931007)
</t>
  </si>
  <si>
    <t>GALA SPA (CF: 06832931007)</t>
  </si>
  <si>
    <t>UP. GR - fornitura calcolatrici scriventi</t>
  </si>
  <si>
    <t xml:space="preserve">OFFICE EXPRESS (CF: 03351330968)
</t>
  </si>
  <si>
    <t>OFFICE EXPRESS (CF: 03351330968)</t>
  </si>
  <si>
    <t>Pulizia straordinaria rilascio sedi UPT Massa Carrara</t>
  </si>
  <si>
    <t>Fornitura e posa in opera di tende alla veneziana per l'U.P. di Massa Carrara</t>
  </si>
  <si>
    <t xml:space="preserve">CEPOLTENDE  SRL (CF: 01226950507)
GIGONI.COM SRL (CF: 00951040492)
MORENO SINATTI (CF: 00248590515)
poggi maurizio tende da sole (CF: PGGMRZ62B11B832L)
TACCONI TENDE SRL (CF: 01632480461)
</t>
  </si>
  <si>
    <t>GIGONI.COM SRL (CF: 00951040492)</t>
  </si>
  <si>
    <t>Fornitura e posa serrature per porte Ufficio di Pietrasanta</t>
  </si>
  <si>
    <t>Lavori edili ed impiantistici presso DP di Firenze</t>
  </si>
  <si>
    <t xml:space="preserve">Torzini Costruzioni Generali srl (CF: 02100600515)
</t>
  </si>
  <si>
    <t>Torzini Costruzioni Generali srl (CF: 02100600515)</t>
  </si>
  <si>
    <t>SERVIZIO DI INTERPRETARIATO PER NON UDENTI</t>
  </si>
  <si>
    <t>Servizio rimozione guano, disinfestazione e sanificazione UP Firenze Territorio</t>
  </si>
  <si>
    <t xml:space="preserve">GICO SYSTEMS SRL (CF: 04338740378)
</t>
  </si>
  <si>
    <t>GICO SYSTEMS SRL (CF: 04338740378)</t>
  </si>
  <si>
    <t>Fornitura rotoli eliminacode - UPT Pistoia e Massa</t>
  </si>
  <si>
    <t>UPT Massa Carrara - fornitura cassette di sicurezza</t>
  </si>
  <si>
    <t xml:space="preserve">2M forniture (CF: 03637990650)
</t>
  </si>
  <si>
    <t>2M forniture (CF: 03637990650)</t>
  </si>
  <si>
    <t>AFFIDAMENTO FORNITURA ARREDI A NORMA PER UFFICIO TERRITORIALE DI AULLA</t>
  </si>
  <si>
    <t>Fornitura monitor DR Toscana</t>
  </si>
  <si>
    <t xml:space="preserve">ERREBIAN SPA (CF: 08397890586)
</t>
  </si>
  <si>
    <t>ERREBIAN SPA (CF: 08397890586)</t>
  </si>
  <si>
    <t xml:space="preserve">Fornitura mini PC UPT Massa </t>
  </si>
  <si>
    <t>Fornitura monitor, due mini PC e mini stampante ARGO UPT Pisa</t>
  </si>
  <si>
    <t>Fornitura controllo accessi UPT Pisa</t>
  </si>
  <si>
    <t>Fornitura monitor eliminacode DP Siena e UT Arezzo e Grosseto</t>
  </si>
  <si>
    <t>UPT Arezzo - smaltimento rifiuti</t>
  </si>
  <si>
    <t xml:space="preserve">COOPERATIVA SOCIALE LA TAPPA (CF: 01012190516)
</t>
  </si>
  <si>
    <t>COOPERATIVA SOCIALE LA TAPPA (CF: 01012190516)</t>
  </si>
  <si>
    <t>Noleggio dispositivi per corsi antincendio</t>
  </si>
  <si>
    <t xml:space="preserve">COBRA ESTINTORI SNC (CF: 06188830480)
</t>
  </si>
  <si>
    <t>DRT - Smaltimento arredi fuori uso</t>
  </si>
  <si>
    <t>Fornitura badge apriporta DP Arezzo</t>
  </si>
  <si>
    <t xml:space="preserve">Prasi 2000 S.a.s.  (CF: 04917180483)
</t>
  </si>
  <si>
    <t>Prasi 2000 S.a.s.  (CF: 04917180483)</t>
  </si>
  <si>
    <t>Interventi di manutenzione elettrica</t>
  </si>
  <si>
    <t xml:space="preserve">COMINIO SRL (CF: 01657930606)
</t>
  </si>
  <si>
    <t>COMINIO SRL (CF: 01657930606)</t>
  </si>
  <si>
    <t>Interventi di manutenzione elettrica presso l'UT di Viareggio</t>
  </si>
  <si>
    <t xml:space="preserve">GEICO LENDER SPA (CF: 11205571000)
</t>
  </si>
  <si>
    <t>GEICO LENDER SPA (CF: 11205571000)</t>
  </si>
  <si>
    <t>Corso aggiornamento  antincendio presso Ordine degli Ingegneri Perugia</t>
  </si>
  <si>
    <t xml:space="preserve">FONDAZIONE ORDINE DEGLI INGEGNERI DI PERUGIA (CF: 94139270543)
</t>
  </si>
  <si>
    <t>FONDAZIONE ORDINE DEGLI INGEGNERI DI PERUGIA (CF: 94139270543)</t>
  </si>
  <si>
    <t>Fornitura n. 1 distruggidocumenti e n. 4 calcolatrici</t>
  </si>
  <si>
    <t>FORNITURA ARMADIETTI PRONTO SOCCORSO COMPLETI</t>
  </si>
  <si>
    <t xml:space="preserve">MEDICAL PARMA S.R.L. (CF: 02221870345)
</t>
  </si>
  <si>
    <t>MEDICAL PARMA S.R.L. (CF: 02221870345)</t>
  </si>
  <si>
    <t>Trasferimento terminale rilevazione presenze UT Viareggio</t>
  </si>
  <si>
    <t>Fornitura sistema controllo accessi UT Viareggio</t>
  </si>
  <si>
    <t>Pannelli divisori per DP Firenze</t>
  </si>
  <si>
    <t xml:space="preserve">STUDIO T Srl (CF: 00387880396)
</t>
  </si>
  <si>
    <t>STUDIO T Srl (CF: 00387880396)</t>
  </si>
  <si>
    <t>DP FIRENZE - Smaltimento materiale informatico e arredi dismessi</t>
  </si>
  <si>
    <t>Tende da sole alla veneziana e a bande verticali per la D.R.E</t>
  </si>
  <si>
    <t xml:space="preserve">ALLEGRI TENDE (CF: 01171730508)
ARREDAMENTI GOTI DI GOTI NATALE &amp; C. (CF: 01208150472)
CEPOLTENDE  SRL (CF: 01226950507)
CORRIDI S.R.L. (CF: 00402140586)
GIGONI.COM SRL (CF: 00951040492)
</t>
  </si>
  <si>
    <t>CEPOLTENDE  SRL (CF: 01226950507)</t>
  </si>
  <si>
    <t>Lavori di piccola manutenzione e riparazione degli immobili dell'Agenzia</t>
  </si>
  <si>
    <t>08-AFFIDAMENTO IN ECONOMIA - COTTIMO FIDUCIARIO</t>
  </si>
  <si>
    <t xml:space="preserve">Cooperativa LA VICTOR Scral (CF: 00236280459)
L'OROLOGIO SOC.COOPERATIVA (CF: 03142960487)
Lorenzetti Service srl (CF: 00970610523)
MIGLIORATI GIAN LUCA (CF: MGLGLC74A21C800I)
Torzini Costruzioni Generali srl (CF: 02100600515)
</t>
  </si>
  <si>
    <t>Fornitura monitor eliminacode DP Pisa</t>
  </si>
  <si>
    <t>Fornitura segnaletica UT Firenze</t>
  </si>
  <si>
    <t xml:space="preserve">APOGEO SRL (CF: 01573930359)
</t>
  </si>
  <si>
    <t>APOGEO SRL (CF: 01573930359)</t>
  </si>
  <si>
    <t>Servizio di valutazione rischio amianto - DP Massa</t>
  </si>
  <si>
    <t xml:space="preserve">AEQUALAB DI MAZZONI FABRIZIA &amp; c. SNC (CF: 01302700115)
</t>
  </si>
  <si>
    <t>AEQUALAB DI MAZZONI FABRIZIA &amp; c. SNC (CF: 01302700115)</t>
  </si>
  <si>
    <t>CARTELLONISTICA UP MASSA</t>
  </si>
  <si>
    <t>SPORTELLO UT SIENA  - Rimozione e riposizionamento persiane</t>
  </si>
  <si>
    <t xml:space="preserve">ELLESSE SERVIZI SRL (CF: 01400870521)
</t>
  </si>
  <si>
    <t>ELLESSE SERVIZI SRL (CF: 01400870521)</t>
  </si>
  <si>
    <t>Fornitura stampante mini pc DP Firenze</t>
  </si>
  <si>
    <t>Fornitura rotoli eliminacode UPT Pisa</t>
  </si>
  <si>
    <t>Fornitura drum DP Lucca e UPT Grosseto</t>
  </si>
  <si>
    <t xml:space="preserve">ALTERNIS srl (CF: 01460010083)
</t>
  </si>
  <si>
    <t>ALTERNIS srl (CF: 01460010083)</t>
  </si>
  <si>
    <t>Fornitura toner uffici vari DR Toscana</t>
  </si>
  <si>
    <t xml:space="preserve">DEBA SRL (CF: 08458520155)
</t>
  </si>
  <si>
    <t>DEBA SRL (CF: 08458520155)</t>
  </si>
  <si>
    <t>Fornitura monitor touch screen UPT Pisa</t>
  </si>
  <si>
    <t xml:space="preserve">ARCADIA TECNOLOGIE SRL (CF: 07161270967)
</t>
  </si>
  <si>
    <t>ARCADIA TECNOLOGIE SRL (CF: 07161270967)</t>
  </si>
  <si>
    <t>Interventi integrativi all'impianto di cablaggio UPT Massa Carrara</t>
  </si>
  <si>
    <t xml:space="preserve">GHIORI S.A.S. dfi Marco e Claudio Ghiori &amp; c. (CF: 05133380484)
</t>
  </si>
  <si>
    <t>Opere di minuto mantenimento UPT di Massa-Carrara</t>
  </si>
  <si>
    <t xml:space="preserve">C.S.G.Centro Servizi Generali Srl (CF: 01347840454)
</t>
  </si>
  <si>
    <t>C.S.G.Centro Servizi Generali Srl (CF: 01347840454)</t>
  </si>
  <si>
    <t>Fornitura aste e bandiere DP MASSA e UT AULLA</t>
  </si>
  <si>
    <t xml:space="preserve">C.I.T.T.I. di Maurizio e Marco Berti &amp; C. s.a.s.  (CF: 00389770488)
</t>
  </si>
  <si>
    <t>C.I.T.T.I. di Maurizio e Marco Berti &amp; C. s.a.s.  (CF: 00389770488)</t>
  </si>
  <si>
    <t>Stasatura condotti fognari UPT MASSA CARRARA</t>
  </si>
  <si>
    <t xml:space="preserve">ITALSPURGO SRL (CF: 01328490451)
</t>
  </si>
  <si>
    <t>ITALSPURGO SRL (CF: 01328490451)</t>
  </si>
  <si>
    <t>PUBBLICAZIONE AVVISO INDAGINE IMMOBILIARE</t>
  </si>
  <si>
    <t xml:space="preserve">SOCIETA' PUBBLICITA' EDITORIALE E DIGITALE SPA (CF: 02355260981)
</t>
  </si>
  <si>
    <t>SOCIETA' PUBBLICITA' EDITORIALE E DIGITALE SPA (CF: 02355260981)</t>
  </si>
  <si>
    <t>NOLEGGIO FOTOCOPIATRICI</t>
  </si>
  <si>
    <t xml:space="preserve">OLIVETTI SPA (CF: 02298700010)
</t>
  </si>
  <si>
    <t>OLIVETTI SPA (CF: 02298700010)</t>
  </si>
  <si>
    <t xml:space="preserve">A. MANZONI &amp; C. S.p.a. (CF: 04705810150)
</t>
  </si>
  <si>
    <t>A. MANZONI &amp; C. S.p.a. (CF: 04705810150)</t>
  </si>
  <si>
    <t>Fornitura carta eliminacode vari uffici DR Toscana</t>
  </si>
  <si>
    <t>Fornitura toner e drum vari Uffici DR Toscana</t>
  </si>
  <si>
    <t xml:space="preserve">ECO LASER INFORMATICA SRL  (CF: 04427081007)
</t>
  </si>
  <si>
    <t>ECO LASER INFORMATICA SRL  (CF: 04427081007)</t>
  </si>
  <si>
    <t>Acquisto verificatori di banconote UPT Prato e Livorno e SS Portoferraio</t>
  </si>
  <si>
    <t xml:space="preserve">MEMOGRAPH impresa individuale (CF: PNRGNN63P67B111F)
</t>
  </si>
  <si>
    <t>MEMOGRAPH impresa individuale (CF: PNRGNN63P67B111F)</t>
  </si>
  <si>
    <t>Fornitura monitor e sistema eliminacode DP Prato e UT Aulla</t>
  </si>
  <si>
    <t>Fornitura monitor eliminacode DP Pistoia</t>
  </si>
  <si>
    <t>Fornitura bollatrice DP Lucca</t>
  </si>
  <si>
    <t xml:space="preserve">FATTORI SAFEST S.R.L. (CF: 10416260155)
</t>
  </si>
  <si>
    <t>FATTORI SAFEST S.R.L. (CF: 10416260155)</t>
  </si>
  <si>
    <t>UT Aulla Trasferimento lettore presenze</t>
  </si>
  <si>
    <t>Fornitura cartellonistica UPT Massa</t>
  </si>
  <si>
    <t>Fornitura sedute a norma per alcuni uffici della Toscana</t>
  </si>
  <si>
    <t xml:space="preserve">ARREDAMENTI GOTI DI GOTI NATALE &amp; C. (CF: 01208150472)
CORRIDI S.R.L. (CF: 00402140586)
GIGONI.COM SRL (CF: 00951040492)
LYRECO ITALIA S.P.A. (CF: 11582010150)
MYO S.r.l. (CF: 03222970406)
</t>
  </si>
  <si>
    <t>Configurazione n. 65 badge apriporta</t>
  </si>
  <si>
    <t>Fornitura transponder controllo accessi DP Massa</t>
  </si>
  <si>
    <t>RITIRO E SMALTIMENTO MATERIALI EX UT FIRENZE 2</t>
  </si>
  <si>
    <t xml:space="preserve">COMPAGNIA MAGAZZINI GENERALI (CF: 06544750489)
</t>
  </si>
  <si>
    <t>COMPAGNIA MAGAZZINI GENERALI (CF: 06544750489)</t>
  </si>
  <si>
    <t>Acquisto di n. 1 mini pc e n. 1 monitor 42" per UPT Lucca</t>
  </si>
  <si>
    <t xml:space="preserve">KYOCERA DOCUMENT SOLUTION ITALIA SPA (CF: 01788080156)
</t>
  </si>
  <si>
    <t>KYOCERA DOCUMENT SOLUTION ITALIA SPA (CF: 01788080156)</t>
  </si>
  <si>
    <t>NOLEGGIO FOTOCOPIATRICI UP FI, AULLA, PONTEDERA</t>
  </si>
  <si>
    <t>Servizio di ripristino impianto rilevazione fumi DR Toscana e collegamento porta scorrevole al sistema accessi DP Firenze</t>
  </si>
  <si>
    <t>Fornitura e posa in opera di tende per gli Uffici di Pistoia Firenze e Pescia</t>
  </si>
  <si>
    <t xml:space="preserve">ARREDAMENTI GOTI DI GOTI NATALE &amp; C. (CF: 01208150472)
Aston srl (CF: 03984970487)
CEPOLTENDE  SRL (CF: 01226950507)
GIGONI.COM SRL (CF: 00951040492)
SOLARI SRL  (CF: 01186980536)
</t>
  </si>
  <si>
    <t>Fornitura e posa in opera di tende Ufficio di Aulla</t>
  </si>
  <si>
    <t xml:space="preserve">ALLEGRI TENDE (CF: 01171730508)
ARREDAMENTI GOTI DI GOTI NATALE &amp; C. (CF: 01208150472)
CENTRO ARREDOTESSILE (CF: 04326840487)
CEPOLTENDE  SRL (CF: 01226950507)
GIGONI.COM SRL (CF: 00951040492)
</t>
  </si>
  <si>
    <t>Fornitura sistema controllo accessi UPT Lucca</t>
  </si>
  <si>
    <t>Fornitura materiale DPI per Tecnici</t>
  </si>
  <si>
    <t xml:space="preserve">L'ANTINFORTUNISTICA S.R.L. (CF: 02467560245)
</t>
  </si>
  <si>
    <t>L'ANTINFORTUNISTICA S.R.L. (CF: 02467560245)</t>
  </si>
  <si>
    <t>Fornitura carta eliminacode</t>
  </si>
  <si>
    <t>Corsi di formazione e aggiornamento Sicurezza LL.LL</t>
  </si>
  <si>
    <t xml:space="preserve">COM METODI SPA (CF: 10317360153)
</t>
  </si>
  <si>
    <t>COM METODI SPA (CF: 10317360153)</t>
  </si>
  <si>
    <t>Fornitura n.2 monitor eliminacode UT Pontedera</t>
  </si>
  <si>
    <t>Servizio di spurgo DP Siena</t>
  </si>
  <si>
    <t xml:space="preserve">SENASPURGO s.a.s. (CF: 00762020527)
</t>
  </si>
  <si>
    <t>SENASPURGO s.a.s. (CF: 00762020527)</t>
  </si>
  <si>
    <t>Lavori di manutenzione infissi presso sedi D.R. e D.P. Firenze</t>
  </si>
  <si>
    <t xml:space="preserve">METALLICA S.N.C. DI D'AMICO CRISTIANO&amp; C. (CF: 02282830971)
</t>
  </si>
  <si>
    <t>METALLICA S.N.C. DI D'AMICO CRISTIANO&amp; C. (CF: 02282830971)</t>
  </si>
  <si>
    <t>Fornitura materiale igienico-sanitario UPT Firenze</t>
  </si>
  <si>
    <t>Fornitura Sistema eliminacode UPT Firenze</t>
  </si>
  <si>
    <t>Fornitura rotoli eliminacode DP Pisa</t>
  </si>
  <si>
    <t>Fornitura TIPI MOBILI anno 2017</t>
  </si>
  <si>
    <t xml:space="preserve">Istituto Poligrafico e Zecca dello Stato  (CF: 00399810589)
</t>
  </si>
  <si>
    <t>Istituto Poligrafico e Zecca dello Stato  (CF: 00399810589)</t>
  </si>
  <si>
    <t>Contratto esecutivo fornitura toner regione Toscana</t>
  </si>
  <si>
    <t xml:space="preserve">R.C.M. ITALIA s.r.l. (CF: 06736060630)
</t>
  </si>
  <si>
    <t>R.C.M. ITALIA s.r.l. (CF: 06736060630)</t>
  </si>
  <si>
    <t>Fornitura e posa tende UP Piombino</t>
  </si>
  <si>
    <t xml:space="preserve">ALLEGRI TENDE (CF: 01171730508)
ARREDAMENTI GOTI DI GOTI NATALE &amp; C. (CF: 01208150472)
Aston srl (CF: 03984970487)
CEPOLTENDE  SRL (CF: 01226950507)
GIGONI.COM SRL (CF: 00951040492)
Tappezzerie Paolini snc di Paolini Giordano &amp; C. (CF: 02332970488)
</t>
  </si>
  <si>
    <t>Fornitura rotoli eliminacode UPT Pistoia</t>
  </si>
  <si>
    <t>Servizio di smaltimento toner</t>
  </si>
  <si>
    <t xml:space="preserve">C.R. APPALTI SRL (CF: 04622851006)
</t>
  </si>
  <si>
    <t>C.R. APPALTI SRL (CF: 04622851006)</t>
  </si>
  <si>
    <t>FORNITURA COMPLEMENTI D'ARREDO DR TOSCANA</t>
  </si>
  <si>
    <t xml:space="preserve">SOFFICI SERGIO SRL (CF: 03674190487)
</t>
  </si>
  <si>
    <t>SOFFICI SERGIO SRL (CF: 03674190487)</t>
  </si>
  <si>
    <t>Fornitura sistema controllo accessi UT Piombino, Pontedera e Montepulciano</t>
  </si>
  <si>
    <t>Ripristino torrette a scomparsa DP Prato</t>
  </si>
  <si>
    <t>Fornitura e posa condizionatore UPT Grosseto</t>
  </si>
  <si>
    <t>Intervento tecnico su classificatore e fornitura display UPT Grosseto</t>
  </si>
  <si>
    <t xml:space="preserve">SORGE SRL (CF: 00707360152)
</t>
  </si>
  <si>
    <t>SORGE SRL (CF: 00707360152)</t>
  </si>
  <si>
    <t>FORNITURA E POSA CONDIZIONATORE UT VIAREGGIO-PIETRASANTA</t>
  </si>
  <si>
    <t>Fornitura listelli antiscivolo</t>
  </si>
  <si>
    <t xml:space="preserve">LYRECO ITALIA S.P.A. (CF: 11582010150)
</t>
  </si>
  <si>
    <t>LYRECO ITALIA S.P.A. (CF: 11582010150)</t>
  </si>
  <si>
    <t>LAVORI EDILI NUOVA SEDE UT PIOMBINO</t>
  </si>
  <si>
    <t>NOLEGGIO FOTOCOPIATRICE</t>
  </si>
  <si>
    <t xml:space="preserve">XEROX spa (CF: 00747880151)
</t>
  </si>
  <si>
    <t>XEROX spa (CF: 00747880151)</t>
  </si>
  <si>
    <t>FORNITURA ETICHETTE PER INVENTARIO PER UFFICI TOSCANA</t>
  </si>
  <si>
    <t xml:space="preserve">CAPRIOLI SOLUTIONS S.R.L. (CF: 10892451005)
</t>
  </si>
  <si>
    <t>CAPRIOLI SOLUTIONS S.R.L. (CF: 10892451005)</t>
  </si>
  <si>
    <t>Servizio di pulizia per le sedi della Toscana</t>
  </si>
  <si>
    <t>Buoni Pasto</t>
  </si>
  <si>
    <t xml:space="preserve">DAY RISTOSERVICE S.P.A. (CF: 03543000370)
</t>
  </si>
  <si>
    <t>DAY RISTOSERVICE S.P.A. (CF: 03543000370)</t>
  </si>
  <si>
    <t>Corso di aggiornamento antincendio durata ore 4</t>
  </si>
  <si>
    <t xml:space="preserve">Fondazione Geometri della Provincia di Firenze (CF: 05962210489)
</t>
  </si>
  <si>
    <t>Fondazione Geometri della Provincia di Firenze (CF: 05962210489)</t>
  </si>
  <si>
    <t>Corso di aggiornamento antincendio</t>
  </si>
  <si>
    <t xml:space="preserve">Ordine degli Ingegneri della provincia di Firenze (CF: 80027250481)
</t>
  </si>
  <si>
    <t>Ordine degli Ingegneri della provincia di Firenze (CF: 80027250481)</t>
  </si>
  <si>
    <t>Fornitura monitor DP Firenze</t>
  </si>
  <si>
    <t xml:space="preserve">C2 SRL (CF: 01121130197)
</t>
  </si>
  <si>
    <t>C2 SRL (CF: 01121130197)</t>
  </si>
  <si>
    <t>Interventi integrativi all'impianto di cablaggio UT AULLA</t>
  </si>
  <si>
    <t>Iscrizione ISPRA - Redazione libretti di impianto</t>
  </si>
  <si>
    <t>Fornitura carta eliminacode UP Firenze</t>
  </si>
  <si>
    <t>DP Lucca - sostituzione molla porta laterale</t>
  </si>
  <si>
    <t>Fornitura carta eliminacode UPT pisa</t>
  </si>
  <si>
    <t>Complementi d'arredo</t>
  </si>
  <si>
    <t xml:space="preserve">KUNSTKOPIE.DE (IdEstero: DE261731185)
</t>
  </si>
  <si>
    <t>KUNSTKOPIE.DE (IdEstero: DE261731185)</t>
  </si>
  <si>
    <t>Vuotatura fosse biologiche DR Toscana</t>
  </si>
  <si>
    <t xml:space="preserve">AUTOSPURGO 90 (CF: 04221880489)
</t>
  </si>
  <si>
    <t>AUTOSPURGO 90 (CF: 04221880489)</t>
  </si>
  <si>
    <t>Fornitura parete attrezzata UT Piombino</t>
  </si>
  <si>
    <t xml:space="preserve">ESTEL GROUP SRL (CF: 03814040246)
</t>
  </si>
  <si>
    <t>ESTEL GROUP SRL (CF: 03814040246)</t>
  </si>
  <si>
    <t>Fornitura tende DR Toscana</t>
  </si>
  <si>
    <t xml:space="preserve">CEPOLTENDE  SRL (CF: 01226950507)
</t>
  </si>
  <si>
    <t>Fornitura rotoli eliminacode - UT Aulla</t>
  </si>
  <si>
    <t>Fornitura sistema controllo accessi DP Livorno</t>
  </si>
  <si>
    <t>Fornitura sistema controllo accessi DP Firenze</t>
  </si>
  <si>
    <t>Fornitura arredi a norma UP MASSA CARRARA</t>
  </si>
  <si>
    <t>Fornitura Armadi antincendio a norma completi DPI</t>
  </si>
  <si>
    <t xml:space="preserve">RIFLOR (CF: 05619860827)
</t>
  </si>
  <si>
    <t>RIFLOR (CF: 05619860827)</t>
  </si>
  <si>
    <t>Fornitura gasolio da riscaldamento UT Orbetello</t>
  </si>
  <si>
    <t xml:space="preserve">Q8 Quaser srl (CF: 06543251000)
</t>
  </si>
  <si>
    <t>Q8 Quaser srl (CF: 06543251000)</t>
  </si>
  <si>
    <t>Corso aggiornamento per coordinatori della sicurezza nei cantieri</t>
  </si>
  <si>
    <t xml:space="preserve">FONDAZIONE ARCHITETTI FIRENZE (CF: 06309990486)
</t>
  </si>
  <si>
    <t>FONDAZIONE ARCHITETTI FIRENZE (CF: 06309990486)</t>
  </si>
  <si>
    <t>Fornitura DRUM</t>
  </si>
  <si>
    <t xml:space="preserve">CONVERGE S.P.A. (CF: 04472901000)
</t>
  </si>
  <si>
    <t>CONVERGE S.P.A. (CF: 04472901000)</t>
  </si>
  <si>
    <t>Fornitura toner vari Uffici Toscana</t>
  </si>
  <si>
    <t xml:space="preserve">Fornitura toner </t>
  </si>
  <si>
    <t xml:space="preserve">ITALWARE  SRL  (CF: 08619670584)
</t>
  </si>
  <si>
    <t>ITALWARE  SRL  (CF: 08619670584)</t>
  </si>
  <si>
    <t>Stasatura fosse biologiche UPT di Firenze</t>
  </si>
  <si>
    <t>Lavori di rimozione listelli antisdrucciolo e bocciardatura gradini presso DP Firenze</t>
  </si>
  <si>
    <t xml:space="preserve">MANUTENCOOP FACILITY MANAGEMENT SPA  (CF: 02402671206)
MIGLIORATI GIAN LUCA (CF: MGLGLC74A21C800I)
Molla Besnik  (CF: MLLBNK69D25Z100G)
Torzini Costruzioni Generali srl (CF: 02100600515)
</t>
  </si>
  <si>
    <t>Noleggio fotoriproduttori</t>
  </si>
  <si>
    <t>fornitura di 1 carrello saliscala Direzione Provinciale di Massa</t>
  </si>
  <si>
    <t xml:space="preserve">ADPARTNERS SRL (CF: 03340710270)
</t>
  </si>
  <si>
    <t>ADPARTNERS SRL (CF: 03340710270)</t>
  </si>
  <si>
    <t>Buoni pasto Agenzia delle Entrate Toscana</t>
  </si>
  <si>
    <t>DP AREZZO MANUTENZIONE IMPIANTO SPRINKLER</t>
  </si>
  <si>
    <t xml:space="preserve">REMAS ANTINCENDIO SRL (CF: 01485720518)
</t>
  </si>
  <si>
    <t>REMAS ANTINCENDIO SRL (CF: 01485720518)</t>
  </si>
  <si>
    <t xml:space="preserve">UT SANSEPOLCRO Smontaggio vetri </t>
  </si>
  <si>
    <t xml:space="preserve">Vetreria Biturgense snc (CF: 00130070519)
</t>
  </si>
  <si>
    <t>Vetreria Biturgense snc (CF: 00130070519)</t>
  </si>
  <si>
    <t xml:space="preserve">fornitura di n. 3 armadietti completi dei DPI antincendio </t>
  </si>
  <si>
    <t>Fornitura mini megafoni DP Pistoia</t>
  </si>
  <si>
    <t xml:space="preserve">IDEM GROUP SRL (CF: 07727390721)
</t>
  </si>
  <si>
    <t>IDEM GROUP SRL (CF: 07727390721)</t>
  </si>
  <si>
    <t>Fornitura Misuratori Pressione digitali</t>
  </si>
  <si>
    <t xml:space="preserve">BMEDICAL DI BONNAL JEAN JAQUES PIERRE (CF: BNNJJC79L21E507B)
</t>
  </si>
  <si>
    <t>BMEDICAL DI BONNAL JEAN JAQUES PIERRE (CF: BNNJJC79L21E507B)</t>
  </si>
  <si>
    <t>Fornitura scale per archivio DP Massa e DP Lucca</t>
  </si>
  <si>
    <t xml:space="preserve">D'AMICO S.R.L. FORNITURE E SERVIZI (CF: 08703561004)
</t>
  </si>
  <si>
    <t>D'AMICO S.R.L. FORNITURE E SERVIZI (CF: 08703561004)</t>
  </si>
  <si>
    <t>Fornitura 4 defibrillatori DP Firenze</t>
  </si>
  <si>
    <t xml:space="preserve">B.A.A.P. SRL (CF: 00722600285)
</t>
  </si>
  <si>
    <t>B.A.A.P. SRL (CF: 00722600285)</t>
  </si>
  <si>
    <t>FORNITURA SEGNALETICA SICUREZZA DP PISTOIA</t>
  </si>
  <si>
    <t xml:space="preserve">BEAM  (CF: 01557440128)
</t>
  </si>
  <si>
    <t>BEAM  (CF: 01557440128)</t>
  </si>
  <si>
    <t>Noleggio di armadi compattati per UTP Pisa</t>
  </si>
  <si>
    <t>03-PROCEDURA NEGOZIATA PREVIA PUBBLICAZIONE DEL BANDO</t>
  </si>
  <si>
    <t xml:space="preserve">EUROPA GESTIONI IMMOBILIARI S.P.A. (CF: 03027410152)
FERRETTO GROUP S.P.A. (CF: 00149440240)
ICAM Srl (CF: 03685780722)
LA FORTEZZA SPA (CF: 04038330371)
LA TECNICA DI PRETI GIANCARLO E F.LLI (CF: 00331540229)
ROSSS SPA (CF: 01813140488)
</t>
  </si>
  <si>
    <t>EUROPA GESTIONI IMMOBILIARI S.P.A. (CF: 03027410152)</t>
  </si>
  <si>
    <t>Fornitura sedie a norma DP Lucca</t>
  </si>
  <si>
    <t>Fornitura toner e drum Uffici DR Toscana</t>
  </si>
  <si>
    <t xml:space="preserve">DANCOM S.R.L.  (CF: 06518141210)
ECO LASER INFORMATICA SRL  (CF: 04427081007)
ERREBIAN SPA (CF: 08397890586)
LYRECO ITALIA S.P.A. (CF: 11582010150)
MYO S.r.l. (CF: 03222970406)
</t>
  </si>
  <si>
    <t>MYO S.r.l. (CF: 03222970406)</t>
  </si>
  <si>
    <t>DP AR - fornitura colonine segna percorso</t>
  </si>
  <si>
    <t xml:space="preserve">GRASSI UFFICIO SAS (CF: 01279740136)
</t>
  </si>
  <si>
    <t>GRASSI UFFICIO SAS (CF: 01279740136)</t>
  </si>
  <si>
    <t>FORNITURA SEDUTE A NORMA PER UT AULLA</t>
  </si>
  <si>
    <t xml:space="preserve">DEOFFICE SRL  (CF: 03687120612)
</t>
  </si>
  <si>
    <t>DEOFFICE SRL  (CF: 03687120612)</t>
  </si>
  <si>
    <t>Corsi Formazione uso defibrillatori DP Firenze</t>
  </si>
  <si>
    <t>Lavori edili Ufficio territoriale di Montepulciano</t>
  </si>
  <si>
    <t>04-PROCEDURA NEGOZIATA SENZA PREVIA PUBBLICAZIONE DEL BANDO</t>
  </si>
  <si>
    <t xml:space="preserve">EDILRESTAURI DI OCCHINI (CF: 01353600511)
MIGLIORATI GIAN LUCA (CF: MGLGLC74A21C800I)
Molla Besnik  (CF: MLLBNK69D25Z100G)
RAM RESTAURI ARTISTICI E MONUMENTALI (CF: 00955050489)
Torzini Costruzioni Generali srl (CF: 02100600515)
</t>
  </si>
  <si>
    <t>Lavori edili Ufficio territoriale di Piombino</t>
  </si>
  <si>
    <t>Lavori impiantistici Ufficio territoriale Piombino</t>
  </si>
  <si>
    <t xml:space="preserve">DEI Elettroimpianti srl  (CF: 01830700512)
DUEEMME SPA (CF: 00896000494)
GHIORI S.A.S. dfi Marco e Claudio Ghiori &amp; c. (CF: 05133380484)
Romeo Puri Impianti (CF: PRURMO52E19C263V)
TELCO SISTEMI SRL (CF: 01303710493)
</t>
  </si>
  <si>
    <t>CONTRATTO ESECUTIVO RITIRO VALORI</t>
  </si>
  <si>
    <t xml:space="preserve">BANCA NAZIONALE DEL LAVORO SPA (CF: 09339391006)
</t>
  </si>
  <si>
    <t>BANCA NAZIONALE DEL LAVORO SPA (CF: 09339391006)</t>
  </si>
  <si>
    <t>Lavori impiantistici Ufficio territoriale Montepulciano</t>
  </si>
  <si>
    <t>Lavori realizzazione impianto di condizionamento UPT FIRENZE</t>
  </si>
  <si>
    <t xml:space="preserve">HEATING SYSTEM SRL (CF: 04012480481)
IMPIANTI INDUSTRIALI SRL (CF: 00434140505)
INTEC SRL (CF: 05370350489)
L'OROLOGIO SOC.COOPERATIVA (CF: 03142960487)
SIRES SRL (CF: 00475920484)
</t>
  </si>
  <si>
    <t>INTEC SRL (CF: 05370350489)</t>
  </si>
  <si>
    <t>FORNITURA CARTA A4 E A3 UFFICI AGENZIA ENTRATE TOSCANA</t>
  </si>
  <si>
    <t xml:space="preserve">CORPORATE EXPRESS SRL (CF: 00936630151)
ERREBIAN SPA (CF: 08397890586)
FELIAN (CF: 00991131004)
LYRECO ITALIA S.P.A. (CF: 11582010150)
OFFICE DEPOT ITALIA SRL (CF: 03675290286)
</t>
  </si>
  <si>
    <t>incarico Direttore dei Lavori e coordinatore della sicurezza</t>
  </si>
  <si>
    <t xml:space="preserve">ing. Luca Stefanacci (CF: STFLCU64R24L838O)
</t>
  </si>
  <si>
    <t>ing. Luca Stefanacci (CF: STFLCU64R24L838O)</t>
  </si>
  <si>
    <t>Acquisto biglietti ferroviari</t>
  </si>
  <si>
    <t xml:space="preserve">trenitalia spa (CF: 05403151003)
</t>
  </si>
  <si>
    <t>trenitalia spa (CF: 05403151003)</t>
  </si>
  <si>
    <t>Servizio di collegamento e pronto intervento DR Toscana</t>
  </si>
  <si>
    <t xml:space="preserve">SICURITALIA S.P.A (CF: 07897711003)
</t>
  </si>
  <si>
    <t>SICURITALIA S.P.A (CF: 07897711003)</t>
  </si>
  <si>
    <t>Fornitura articoli di cancelleria e materiale igienico-sanitario</t>
  </si>
  <si>
    <t xml:space="preserve">ALEX OFFICE &amp; BUSINESS DI CARMINE AVERSANO (CF: VRSCMN80T31A783K)
CARTARIA FIORENTINA INGROSSO S.R.L. (CF: 01434370480)
CARTOTECNICA SRL (CF: 00801300492)
ECO LASER INFORMATICA SRL  (CF: 04427081007)
Ugo Tesi srl (CF: 00272980103)
</t>
  </si>
  <si>
    <t>Ugo Tesi srl (CF: 00272980103)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</si>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</sst>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abSelected="1" workbookViewId="0">
      <selection activeCell="C5" sqref="C5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393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"Z71181B326"</f>
        <v>Z71181B326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5252.41</v>
      </c>
      <c r="I3" s="2">
        <v>42401</v>
      </c>
      <c r="J3" s="2">
        <v>42422</v>
      </c>
      <c r="K3">
        <v>5252.41</v>
      </c>
    </row>
    <row r="4" spans="1:11" x14ac:dyDescent="0.25">
      <c r="A4" t="str">
        <f>"Z79182FAD2"</f>
        <v>Z79182FAD2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3758</v>
      </c>
      <c r="I4" s="2">
        <v>42401</v>
      </c>
      <c r="J4" s="2">
        <v>42415</v>
      </c>
      <c r="K4">
        <v>3758</v>
      </c>
    </row>
    <row r="5" spans="1:11" x14ac:dyDescent="0.25">
      <c r="A5" t="str">
        <f>"Z74183B3C3"</f>
        <v>Z74183B3C3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200</v>
      </c>
      <c r="I5" s="2">
        <v>42404</v>
      </c>
      <c r="J5" s="2">
        <v>42404</v>
      </c>
      <c r="K5">
        <v>125</v>
      </c>
    </row>
    <row r="6" spans="1:11" x14ac:dyDescent="0.25">
      <c r="A6" t="str">
        <f>"Z851850F82"</f>
        <v>Z851850F82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645</v>
      </c>
      <c r="I6" s="2">
        <v>42408</v>
      </c>
      <c r="J6" s="2">
        <v>42408</v>
      </c>
      <c r="K6">
        <v>645</v>
      </c>
    </row>
    <row r="7" spans="1:11" x14ac:dyDescent="0.25">
      <c r="A7" t="str">
        <f>"ZD7185740C"</f>
        <v>ZD7185740C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106</v>
      </c>
      <c r="I7" s="2">
        <v>42410</v>
      </c>
      <c r="J7" s="2">
        <v>42410</v>
      </c>
      <c r="K7">
        <v>106</v>
      </c>
    </row>
    <row r="8" spans="1:11" x14ac:dyDescent="0.25">
      <c r="A8" t="str">
        <f>"Z43181B866"</f>
        <v>Z43181B866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280</v>
      </c>
      <c r="I8" s="2">
        <v>42397</v>
      </c>
      <c r="J8" s="2">
        <v>42403</v>
      </c>
      <c r="K8">
        <v>280</v>
      </c>
    </row>
    <row r="9" spans="1:11" x14ac:dyDescent="0.25">
      <c r="A9" t="str">
        <f>"Z6E18717D2"</f>
        <v>Z6E18717D2</v>
      </c>
      <c r="B9" t="str">
        <f t="shared" si="0"/>
        <v>06363391001</v>
      </c>
      <c r="C9" t="s">
        <v>15</v>
      </c>
      <c r="D9" t="s">
        <v>35</v>
      </c>
      <c r="E9" t="s">
        <v>17</v>
      </c>
      <c r="F9" s="1" t="s">
        <v>36</v>
      </c>
      <c r="G9" t="s">
        <v>37</v>
      </c>
      <c r="H9">
        <v>930</v>
      </c>
      <c r="I9" s="2">
        <v>42412</v>
      </c>
      <c r="J9" s="2">
        <v>42443</v>
      </c>
      <c r="K9">
        <v>930</v>
      </c>
    </row>
    <row r="10" spans="1:11" x14ac:dyDescent="0.25">
      <c r="A10" t="str">
        <f>"Z35185B923"</f>
        <v>Z35185B923</v>
      </c>
      <c r="B10" t="str">
        <f t="shared" si="0"/>
        <v>06363391001</v>
      </c>
      <c r="C10" t="s">
        <v>15</v>
      </c>
      <c r="D10" t="s">
        <v>38</v>
      </c>
      <c r="E10" t="s">
        <v>17</v>
      </c>
      <c r="F10" s="1" t="s">
        <v>39</v>
      </c>
      <c r="G10" t="s">
        <v>40</v>
      </c>
      <c r="H10">
        <v>1740</v>
      </c>
      <c r="I10" s="2">
        <v>42426</v>
      </c>
      <c r="J10" s="2">
        <v>42429</v>
      </c>
      <c r="K10">
        <v>1740</v>
      </c>
    </row>
    <row r="11" spans="1:11" x14ac:dyDescent="0.25">
      <c r="A11" t="str">
        <f>"Z15187B247"</f>
        <v>Z15187B247</v>
      </c>
      <c r="B11" t="str">
        <f t="shared" si="0"/>
        <v>06363391001</v>
      </c>
      <c r="C11" t="s">
        <v>15</v>
      </c>
      <c r="D11" t="s">
        <v>41</v>
      </c>
      <c r="E11" t="s">
        <v>17</v>
      </c>
      <c r="F11" s="1" t="s">
        <v>42</v>
      </c>
      <c r="G11" t="s">
        <v>43</v>
      </c>
      <c r="H11">
        <v>500</v>
      </c>
      <c r="I11" s="2">
        <v>42415</v>
      </c>
      <c r="J11" s="2">
        <v>42440</v>
      </c>
      <c r="K11">
        <v>500</v>
      </c>
    </row>
    <row r="12" spans="1:11" x14ac:dyDescent="0.25">
      <c r="A12" t="str">
        <f>"Z2D1716598"</f>
        <v>Z2D1716598</v>
      </c>
      <c r="B12" t="str">
        <f t="shared" si="0"/>
        <v>06363391001</v>
      </c>
      <c r="C12" t="s">
        <v>15</v>
      </c>
      <c r="D12" t="s">
        <v>44</v>
      </c>
      <c r="E12" t="s">
        <v>45</v>
      </c>
      <c r="F12" s="1" t="s">
        <v>46</v>
      </c>
      <c r="G12" t="s">
        <v>47</v>
      </c>
      <c r="H12">
        <v>20440</v>
      </c>
      <c r="I12" s="2">
        <v>42383</v>
      </c>
      <c r="J12" s="2">
        <v>42413</v>
      </c>
      <c r="K12">
        <v>19890</v>
      </c>
    </row>
    <row r="13" spans="1:11" x14ac:dyDescent="0.25">
      <c r="A13" t="str">
        <f>"Z8B173A6EF"</f>
        <v>Z8B173A6EF</v>
      </c>
      <c r="B13" t="str">
        <f t="shared" si="0"/>
        <v>06363391001</v>
      </c>
      <c r="C13" t="s">
        <v>15</v>
      </c>
      <c r="D13" t="s">
        <v>48</v>
      </c>
      <c r="E13" t="s">
        <v>45</v>
      </c>
      <c r="F13" s="1" t="s">
        <v>46</v>
      </c>
      <c r="G13" t="s">
        <v>47</v>
      </c>
      <c r="H13">
        <v>9350</v>
      </c>
      <c r="I13" s="2">
        <v>42401</v>
      </c>
      <c r="J13" s="2">
        <v>42430</v>
      </c>
      <c r="K13">
        <v>9350</v>
      </c>
    </row>
    <row r="14" spans="1:11" x14ac:dyDescent="0.25">
      <c r="A14" t="str">
        <f>"Z8A17E65DC"</f>
        <v>Z8A17E65DC</v>
      </c>
      <c r="B14" t="str">
        <f t="shared" si="0"/>
        <v>06363391001</v>
      </c>
      <c r="C14" t="s">
        <v>15</v>
      </c>
      <c r="D14" t="s">
        <v>49</v>
      </c>
      <c r="E14" t="s">
        <v>17</v>
      </c>
      <c r="F14" s="1" t="s">
        <v>50</v>
      </c>
      <c r="G14" t="s">
        <v>51</v>
      </c>
      <c r="H14">
        <v>5000</v>
      </c>
      <c r="I14" s="2">
        <v>42377</v>
      </c>
      <c r="J14" s="2">
        <v>42384</v>
      </c>
      <c r="K14">
        <v>5000</v>
      </c>
    </row>
    <row r="15" spans="1:11" x14ac:dyDescent="0.25">
      <c r="A15" t="str">
        <f>"Z68189E3E8"</f>
        <v>Z68189E3E8</v>
      </c>
      <c r="B15" t="str">
        <f t="shared" si="0"/>
        <v>06363391001</v>
      </c>
      <c r="C15" t="s">
        <v>15</v>
      </c>
      <c r="D15" t="s">
        <v>52</v>
      </c>
      <c r="E15" t="s">
        <v>17</v>
      </c>
      <c r="F15" s="1" t="s">
        <v>53</v>
      </c>
      <c r="G15" t="s">
        <v>54</v>
      </c>
      <c r="H15">
        <v>476.5</v>
      </c>
      <c r="I15" s="2">
        <v>42429</v>
      </c>
      <c r="J15" s="2">
        <v>42429</v>
      </c>
      <c r="K15">
        <v>476.5</v>
      </c>
    </row>
    <row r="16" spans="1:11" x14ac:dyDescent="0.25">
      <c r="A16" t="str">
        <f>"ZA0189F7F7"</f>
        <v>ZA0189F7F7</v>
      </c>
      <c r="B16" t="str">
        <f t="shared" si="0"/>
        <v>06363391001</v>
      </c>
      <c r="C16" t="s">
        <v>15</v>
      </c>
      <c r="D16" t="s">
        <v>55</v>
      </c>
      <c r="E16" t="s">
        <v>45</v>
      </c>
      <c r="F16" s="1" t="s">
        <v>56</v>
      </c>
      <c r="G16" t="s">
        <v>57</v>
      </c>
      <c r="H16">
        <v>2910</v>
      </c>
      <c r="I16" s="2">
        <v>42430</v>
      </c>
      <c r="J16" s="2">
        <v>42433</v>
      </c>
      <c r="K16">
        <v>2910</v>
      </c>
    </row>
    <row r="17" spans="1:11" x14ac:dyDescent="0.25">
      <c r="A17" t="str">
        <f>"Z7C189EE33"</f>
        <v>Z7C189EE33</v>
      </c>
      <c r="B17" t="str">
        <f t="shared" si="0"/>
        <v>06363391001</v>
      </c>
      <c r="C17" t="s">
        <v>15</v>
      </c>
      <c r="D17" t="s">
        <v>58</v>
      </c>
      <c r="E17" t="s">
        <v>17</v>
      </c>
      <c r="F17" s="1" t="s">
        <v>59</v>
      </c>
      <c r="G17" t="s">
        <v>19</v>
      </c>
      <c r="H17">
        <v>10854.76</v>
      </c>
      <c r="I17" s="2">
        <v>42432</v>
      </c>
      <c r="J17" s="2">
        <v>42437</v>
      </c>
      <c r="K17">
        <v>10617.91</v>
      </c>
    </row>
    <row r="18" spans="1:11" x14ac:dyDescent="0.25">
      <c r="A18" t="str">
        <f>"Z3A189EE0F"</f>
        <v>Z3A189EE0F</v>
      </c>
      <c r="B18" t="str">
        <f t="shared" si="0"/>
        <v>06363391001</v>
      </c>
      <c r="C18" t="s">
        <v>15</v>
      </c>
      <c r="D18" t="s">
        <v>60</v>
      </c>
      <c r="E18" t="s">
        <v>17</v>
      </c>
      <c r="F18" s="1" t="s">
        <v>61</v>
      </c>
      <c r="G18" t="s">
        <v>62</v>
      </c>
      <c r="H18">
        <v>1919</v>
      </c>
      <c r="I18" s="2">
        <v>42436</v>
      </c>
      <c r="J18" s="2">
        <v>42460</v>
      </c>
      <c r="K18">
        <v>1919</v>
      </c>
    </row>
    <row r="19" spans="1:11" x14ac:dyDescent="0.25">
      <c r="A19" t="str">
        <f>"Z7818C9D69"</f>
        <v>Z7818C9D69</v>
      </c>
      <c r="B19" t="str">
        <f t="shared" si="0"/>
        <v>06363391001</v>
      </c>
      <c r="C19" t="s">
        <v>15</v>
      </c>
      <c r="D19" t="s">
        <v>63</v>
      </c>
      <c r="E19" t="s">
        <v>17</v>
      </c>
      <c r="F19" s="1" t="s">
        <v>64</v>
      </c>
      <c r="G19" t="s">
        <v>57</v>
      </c>
      <c r="H19">
        <v>540</v>
      </c>
      <c r="I19" s="2">
        <v>42432</v>
      </c>
      <c r="J19" s="2">
        <v>42432</v>
      </c>
      <c r="K19">
        <v>540</v>
      </c>
    </row>
    <row r="20" spans="1:11" x14ac:dyDescent="0.25">
      <c r="A20" t="str">
        <f>"Z1918EAFBB"</f>
        <v>Z1918EAFBB</v>
      </c>
      <c r="B20" t="str">
        <f t="shared" si="0"/>
        <v>06363391001</v>
      </c>
      <c r="C20" t="s">
        <v>15</v>
      </c>
      <c r="D20" t="s">
        <v>65</v>
      </c>
      <c r="E20" t="s">
        <v>17</v>
      </c>
      <c r="F20" s="1" t="s">
        <v>30</v>
      </c>
      <c r="G20" t="s">
        <v>31</v>
      </c>
      <c r="H20">
        <v>106</v>
      </c>
      <c r="I20" s="2">
        <v>42439</v>
      </c>
      <c r="J20" s="2">
        <v>42445</v>
      </c>
      <c r="K20">
        <v>0</v>
      </c>
    </row>
    <row r="21" spans="1:11" x14ac:dyDescent="0.25">
      <c r="A21" t="str">
        <f>"ZC11905292"</f>
        <v>ZC11905292</v>
      </c>
      <c r="B21" t="str">
        <f t="shared" si="0"/>
        <v>06363391001</v>
      </c>
      <c r="C21" t="s">
        <v>15</v>
      </c>
      <c r="D21" t="s">
        <v>66</v>
      </c>
      <c r="E21" t="s">
        <v>17</v>
      </c>
      <c r="F21" s="1" t="s">
        <v>67</v>
      </c>
      <c r="G21" t="s">
        <v>68</v>
      </c>
      <c r="H21">
        <v>740</v>
      </c>
      <c r="I21" s="2">
        <v>42466</v>
      </c>
      <c r="J21" s="2">
        <v>42466</v>
      </c>
      <c r="K21">
        <v>740</v>
      </c>
    </row>
    <row r="22" spans="1:11" x14ac:dyDescent="0.25">
      <c r="A22" t="str">
        <f>"Z58191362C"</f>
        <v>Z58191362C</v>
      </c>
      <c r="B22" t="str">
        <f t="shared" si="0"/>
        <v>06363391001</v>
      </c>
      <c r="C22" t="s">
        <v>15</v>
      </c>
      <c r="D22" t="s">
        <v>69</v>
      </c>
      <c r="E22" t="s">
        <v>17</v>
      </c>
      <c r="F22" s="1" t="s">
        <v>70</v>
      </c>
      <c r="G22" t="s">
        <v>71</v>
      </c>
      <c r="H22">
        <v>1450</v>
      </c>
      <c r="I22" s="2">
        <v>42452</v>
      </c>
      <c r="J22" s="2">
        <v>42454</v>
      </c>
      <c r="K22">
        <v>1450</v>
      </c>
    </row>
    <row r="23" spans="1:11" x14ac:dyDescent="0.25">
      <c r="A23" t="str">
        <f>"Z5B19136FB"</f>
        <v>Z5B19136FB</v>
      </c>
      <c r="B23" t="str">
        <f t="shared" si="0"/>
        <v>06363391001</v>
      </c>
      <c r="C23" t="s">
        <v>15</v>
      </c>
      <c r="D23" t="s">
        <v>72</v>
      </c>
      <c r="E23" t="s">
        <v>17</v>
      </c>
      <c r="F23" s="1" t="s">
        <v>73</v>
      </c>
      <c r="G23" t="s">
        <v>74</v>
      </c>
      <c r="H23">
        <v>215</v>
      </c>
      <c r="I23" s="2">
        <v>42458</v>
      </c>
      <c r="J23" s="2">
        <v>42468</v>
      </c>
      <c r="K23">
        <v>215</v>
      </c>
    </row>
    <row r="24" spans="1:11" x14ac:dyDescent="0.25">
      <c r="A24" t="str">
        <f>"Z82191389C"</f>
        <v>Z82191389C</v>
      </c>
      <c r="B24" t="str">
        <f t="shared" si="0"/>
        <v>06363391001</v>
      </c>
      <c r="C24" t="s">
        <v>15</v>
      </c>
      <c r="D24" t="s">
        <v>75</v>
      </c>
      <c r="E24" t="s">
        <v>17</v>
      </c>
      <c r="F24" s="1" t="s">
        <v>59</v>
      </c>
      <c r="G24" t="s">
        <v>19</v>
      </c>
      <c r="H24">
        <v>4059.25</v>
      </c>
      <c r="I24" s="2">
        <v>42453</v>
      </c>
      <c r="J24" s="2">
        <v>42481</v>
      </c>
      <c r="K24">
        <v>4059.25</v>
      </c>
    </row>
    <row r="25" spans="1:11" x14ac:dyDescent="0.25">
      <c r="A25" t="str">
        <f>"ZE01874EDD"</f>
        <v>ZE01874EDD</v>
      </c>
      <c r="B25" t="str">
        <f t="shared" si="0"/>
        <v>06363391001</v>
      </c>
      <c r="C25" t="s">
        <v>15</v>
      </c>
      <c r="D25" t="s">
        <v>76</v>
      </c>
      <c r="E25" t="s">
        <v>17</v>
      </c>
      <c r="F25" s="1" t="s">
        <v>77</v>
      </c>
      <c r="G25" t="s">
        <v>78</v>
      </c>
      <c r="H25">
        <v>200</v>
      </c>
      <c r="I25" s="2">
        <v>42422</v>
      </c>
      <c r="J25" s="2">
        <v>42422</v>
      </c>
      <c r="K25">
        <v>200</v>
      </c>
    </row>
    <row r="26" spans="1:11" x14ac:dyDescent="0.25">
      <c r="A26" t="str">
        <f>"Z1417FBAA2"</f>
        <v>Z1417FBAA2</v>
      </c>
      <c r="B26" t="str">
        <f t="shared" si="0"/>
        <v>06363391001</v>
      </c>
      <c r="C26" t="s">
        <v>15</v>
      </c>
      <c r="D26" t="s">
        <v>79</v>
      </c>
      <c r="E26" t="s">
        <v>17</v>
      </c>
      <c r="F26" s="1" t="s">
        <v>80</v>
      </c>
      <c r="G26" t="s">
        <v>22</v>
      </c>
      <c r="H26">
        <v>1025.8</v>
      </c>
      <c r="I26" s="2">
        <v>42382</v>
      </c>
      <c r="J26" s="2">
        <v>42387</v>
      </c>
      <c r="K26">
        <v>0</v>
      </c>
    </row>
    <row r="27" spans="1:11" x14ac:dyDescent="0.25">
      <c r="A27" t="str">
        <f>"Z611887062"</f>
        <v>Z611887062</v>
      </c>
      <c r="B27" t="str">
        <f t="shared" si="0"/>
        <v>06363391001</v>
      </c>
      <c r="C27" t="s">
        <v>15</v>
      </c>
      <c r="D27" t="s">
        <v>81</v>
      </c>
      <c r="E27" t="s">
        <v>17</v>
      </c>
      <c r="F27" s="1" t="s">
        <v>50</v>
      </c>
      <c r="G27" t="s">
        <v>51</v>
      </c>
      <c r="H27">
        <v>212.5</v>
      </c>
      <c r="I27" s="2">
        <v>42415</v>
      </c>
      <c r="J27" s="2">
        <v>42423</v>
      </c>
      <c r="K27">
        <v>212.5</v>
      </c>
    </row>
    <row r="28" spans="1:11" x14ac:dyDescent="0.25">
      <c r="A28" t="str">
        <f>"ZE1181B5E2"</f>
        <v>ZE1181B5E2</v>
      </c>
      <c r="B28" t="str">
        <f t="shared" si="0"/>
        <v>06363391001</v>
      </c>
      <c r="C28" t="s">
        <v>15</v>
      </c>
      <c r="D28" t="s">
        <v>82</v>
      </c>
      <c r="E28" t="s">
        <v>17</v>
      </c>
      <c r="F28" s="1" t="s">
        <v>50</v>
      </c>
      <c r="G28" t="s">
        <v>51</v>
      </c>
      <c r="H28">
        <v>250</v>
      </c>
      <c r="I28" s="2">
        <v>42409</v>
      </c>
      <c r="J28" s="2">
        <v>42417</v>
      </c>
      <c r="K28">
        <v>250</v>
      </c>
    </row>
    <row r="29" spans="1:11" x14ac:dyDescent="0.25">
      <c r="A29" t="str">
        <f>"ZF5187B1DD"</f>
        <v>ZF5187B1DD</v>
      </c>
      <c r="B29" t="str">
        <f t="shared" si="0"/>
        <v>06363391001</v>
      </c>
      <c r="C29" t="s">
        <v>15</v>
      </c>
      <c r="D29" t="s">
        <v>83</v>
      </c>
      <c r="E29" t="s">
        <v>84</v>
      </c>
      <c r="F29" s="1" t="s">
        <v>85</v>
      </c>
      <c r="G29" t="s">
        <v>86</v>
      </c>
      <c r="H29">
        <v>0</v>
      </c>
      <c r="I29" s="2">
        <v>42411</v>
      </c>
      <c r="J29" s="2">
        <v>42412</v>
      </c>
      <c r="K29">
        <v>2061</v>
      </c>
    </row>
    <row r="30" spans="1:11" x14ac:dyDescent="0.25">
      <c r="A30" t="str">
        <f>"65502258A9"</f>
        <v>65502258A9</v>
      </c>
      <c r="B30" t="str">
        <f t="shared" si="0"/>
        <v>06363391001</v>
      </c>
      <c r="C30" t="s">
        <v>15</v>
      </c>
      <c r="D30" t="s">
        <v>87</v>
      </c>
      <c r="E30" t="s">
        <v>84</v>
      </c>
      <c r="F30" s="1" t="s">
        <v>88</v>
      </c>
      <c r="G30" t="s">
        <v>89</v>
      </c>
      <c r="H30">
        <v>0</v>
      </c>
      <c r="I30" s="2">
        <v>42461</v>
      </c>
      <c r="J30" s="2">
        <v>42825</v>
      </c>
      <c r="K30">
        <v>832697.09</v>
      </c>
    </row>
    <row r="31" spans="1:11" x14ac:dyDescent="0.25">
      <c r="A31" t="str">
        <f>"Z8218532FA"</f>
        <v>Z8218532FA</v>
      </c>
      <c r="B31" t="str">
        <f t="shared" si="0"/>
        <v>06363391001</v>
      </c>
      <c r="C31" t="s">
        <v>15</v>
      </c>
      <c r="D31" t="s">
        <v>90</v>
      </c>
      <c r="E31" t="s">
        <v>17</v>
      </c>
      <c r="F31" s="1" t="s">
        <v>91</v>
      </c>
      <c r="G31" t="s">
        <v>92</v>
      </c>
      <c r="H31">
        <v>491.61</v>
      </c>
      <c r="I31" s="2">
        <v>42410</v>
      </c>
      <c r="J31" s="2">
        <v>42410</v>
      </c>
      <c r="K31">
        <v>491.52</v>
      </c>
    </row>
    <row r="32" spans="1:11" x14ac:dyDescent="0.25">
      <c r="A32" t="str">
        <f>"Z2819297EE"</f>
        <v>Z2819297EE</v>
      </c>
      <c r="B32" t="str">
        <f t="shared" si="0"/>
        <v>06363391001</v>
      </c>
      <c r="C32" t="s">
        <v>15</v>
      </c>
      <c r="D32" t="s">
        <v>93</v>
      </c>
      <c r="E32" t="s">
        <v>17</v>
      </c>
      <c r="F32" s="1" t="s">
        <v>59</v>
      </c>
      <c r="G32" t="s">
        <v>19</v>
      </c>
      <c r="H32">
        <v>1500</v>
      </c>
      <c r="I32" s="2">
        <v>42466</v>
      </c>
      <c r="J32" s="2">
        <v>42468</v>
      </c>
      <c r="K32">
        <v>1500</v>
      </c>
    </row>
    <row r="33" spans="1:11" x14ac:dyDescent="0.25">
      <c r="A33" t="str">
        <f>"ZD8189E3B3"</f>
        <v>ZD8189E3B3</v>
      </c>
      <c r="B33" t="str">
        <f t="shared" si="0"/>
        <v>06363391001</v>
      </c>
      <c r="C33" t="s">
        <v>15</v>
      </c>
      <c r="D33" t="s">
        <v>94</v>
      </c>
      <c r="E33" t="s">
        <v>17</v>
      </c>
      <c r="F33" s="1" t="s">
        <v>95</v>
      </c>
      <c r="G33" t="s">
        <v>96</v>
      </c>
      <c r="H33">
        <v>4500</v>
      </c>
      <c r="I33" s="2">
        <v>42453</v>
      </c>
      <c r="J33" s="2">
        <v>42478</v>
      </c>
      <c r="K33">
        <v>4500</v>
      </c>
    </row>
    <row r="34" spans="1:11" x14ac:dyDescent="0.25">
      <c r="A34" t="str">
        <f>"ZF0192CFCC"</f>
        <v>ZF0192CFCC</v>
      </c>
      <c r="B34" t="str">
        <f t="shared" si="0"/>
        <v>06363391001</v>
      </c>
      <c r="C34" t="s">
        <v>15</v>
      </c>
      <c r="D34" t="s">
        <v>97</v>
      </c>
      <c r="E34" t="s">
        <v>17</v>
      </c>
      <c r="F34" s="1" t="s">
        <v>73</v>
      </c>
      <c r="G34" t="s">
        <v>74</v>
      </c>
      <c r="H34">
        <v>680</v>
      </c>
      <c r="I34" s="2">
        <v>42460</v>
      </c>
      <c r="J34" s="2">
        <v>42467</v>
      </c>
      <c r="K34">
        <v>680</v>
      </c>
    </row>
    <row r="35" spans="1:11" x14ac:dyDescent="0.25">
      <c r="A35" t="str">
        <f>"Z91192A77C"</f>
        <v>Z91192A77C</v>
      </c>
      <c r="B35" t="str">
        <f t="shared" ref="B35:B66" si="1">"06363391001"</f>
        <v>06363391001</v>
      </c>
      <c r="C35" t="s">
        <v>15</v>
      </c>
      <c r="D35" t="s">
        <v>98</v>
      </c>
      <c r="E35" t="s">
        <v>17</v>
      </c>
      <c r="F35" s="1" t="s">
        <v>99</v>
      </c>
      <c r="G35" t="s">
        <v>100</v>
      </c>
      <c r="H35">
        <v>38100</v>
      </c>
      <c r="I35" s="2">
        <v>42464</v>
      </c>
      <c r="J35" s="2">
        <v>42493</v>
      </c>
      <c r="K35">
        <v>36920.5</v>
      </c>
    </row>
    <row r="36" spans="1:11" x14ac:dyDescent="0.25">
      <c r="A36" t="str">
        <f>"Z0A194B0FC"</f>
        <v>Z0A194B0FC</v>
      </c>
      <c r="B36" t="str">
        <f t="shared" si="1"/>
        <v>06363391001</v>
      </c>
      <c r="C36" t="s">
        <v>15</v>
      </c>
      <c r="D36" t="s">
        <v>101</v>
      </c>
      <c r="E36" t="s">
        <v>17</v>
      </c>
      <c r="F36" s="1" t="s">
        <v>24</v>
      </c>
      <c r="G36" t="s">
        <v>25</v>
      </c>
      <c r="H36">
        <v>200</v>
      </c>
      <c r="I36" s="2">
        <v>42467</v>
      </c>
      <c r="J36" s="2">
        <v>42467</v>
      </c>
      <c r="K36">
        <v>125</v>
      </c>
    </row>
    <row r="37" spans="1:11" x14ac:dyDescent="0.25">
      <c r="A37" t="str">
        <f>"Z9D19501C9"</f>
        <v>Z9D19501C9</v>
      </c>
      <c r="B37" t="str">
        <f t="shared" si="1"/>
        <v>06363391001</v>
      </c>
      <c r="C37" t="s">
        <v>15</v>
      </c>
      <c r="D37" t="s">
        <v>102</v>
      </c>
      <c r="E37" t="s">
        <v>17</v>
      </c>
      <c r="F37" s="1" t="s">
        <v>103</v>
      </c>
      <c r="G37" t="s">
        <v>104</v>
      </c>
      <c r="H37">
        <v>800</v>
      </c>
      <c r="I37" s="2">
        <v>42478</v>
      </c>
      <c r="J37" s="2">
        <v>42478</v>
      </c>
      <c r="K37">
        <v>800</v>
      </c>
    </row>
    <row r="38" spans="1:11" x14ac:dyDescent="0.25">
      <c r="A38" t="str">
        <f>"Z5219710AC"</f>
        <v>Z5219710AC</v>
      </c>
      <c r="B38" t="str">
        <f t="shared" si="1"/>
        <v>06363391001</v>
      </c>
      <c r="C38" t="s">
        <v>15</v>
      </c>
      <c r="D38" t="s">
        <v>105</v>
      </c>
      <c r="E38" t="s">
        <v>17</v>
      </c>
      <c r="F38" s="1" t="s">
        <v>50</v>
      </c>
      <c r="G38" t="s">
        <v>51</v>
      </c>
      <c r="H38">
        <v>454</v>
      </c>
      <c r="I38" s="2">
        <v>42474</v>
      </c>
      <c r="J38" s="2">
        <v>42503</v>
      </c>
      <c r="K38">
        <v>454</v>
      </c>
    </row>
    <row r="39" spans="1:11" x14ac:dyDescent="0.25">
      <c r="A39" t="str">
        <f>"ZBA1961E18"</f>
        <v>ZBA1961E18</v>
      </c>
      <c r="B39" t="str">
        <f t="shared" si="1"/>
        <v>06363391001</v>
      </c>
      <c r="C39" t="s">
        <v>15</v>
      </c>
      <c r="D39" t="s">
        <v>106</v>
      </c>
      <c r="E39" t="s">
        <v>17</v>
      </c>
      <c r="F39" s="1" t="s">
        <v>107</v>
      </c>
      <c r="G39" t="s">
        <v>108</v>
      </c>
      <c r="H39">
        <v>250</v>
      </c>
      <c r="I39" s="2">
        <v>42473</v>
      </c>
      <c r="J39" s="2">
        <v>42478</v>
      </c>
      <c r="K39">
        <v>250</v>
      </c>
    </row>
    <row r="40" spans="1:11" x14ac:dyDescent="0.25">
      <c r="A40" t="str">
        <f>"Z68184A79B"</f>
        <v>Z68184A79B</v>
      </c>
      <c r="B40" t="str">
        <f t="shared" si="1"/>
        <v>06363391001</v>
      </c>
      <c r="C40" t="s">
        <v>15</v>
      </c>
      <c r="D40" t="s">
        <v>109</v>
      </c>
      <c r="E40" t="s">
        <v>17</v>
      </c>
      <c r="F40" s="1" t="s">
        <v>61</v>
      </c>
      <c r="G40" t="s">
        <v>62</v>
      </c>
      <c r="H40">
        <v>5438.69</v>
      </c>
      <c r="I40" s="2">
        <v>42404</v>
      </c>
      <c r="J40" s="2">
        <v>42429</v>
      </c>
      <c r="K40">
        <v>5438.69</v>
      </c>
    </row>
    <row r="41" spans="1:11" x14ac:dyDescent="0.25">
      <c r="A41" t="str">
        <f>"Z20198C927"</f>
        <v>Z20198C927</v>
      </c>
      <c r="B41" t="str">
        <f t="shared" si="1"/>
        <v>06363391001</v>
      </c>
      <c r="C41" t="s">
        <v>15</v>
      </c>
      <c r="D41" t="s">
        <v>110</v>
      </c>
      <c r="E41" t="s">
        <v>17</v>
      </c>
      <c r="F41" s="1" t="s">
        <v>111</v>
      </c>
      <c r="G41" t="s">
        <v>112</v>
      </c>
      <c r="H41">
        <v>997.05</v>
      </c>
      <c r="I41" s="2">
        <v>42482</v>
      </c>
      <c r="J41" s="2">
        <v>42510</v>
      </c>
      <c r="K41">
        <v>997.05</v>
      </c>
    </row>
    <row r="42" spans="1:11" x14ac:dyDescent="0.25">
      <c r="A42" t="str">
        <f>"Z9118B83E4"</f>
        <v>Z9118B83E4</v>
      </c>
      <c r="B42" t="str">
        <f t="shared" si="1"/>
        <v>06363391001</v>
      </c>
      <c r="C42" t="s">
        <v>15</v>
      </c>
      <c r="D42" t="s">
        <v>113</v>
      </c>
      <c r="E42" t="s">
        <v>17</v>
      </c>
      <c r="F42" s="1" t="s">
        <v>50</v>
      </c>
      <c r="G42" t="s">
        <v>51</v>
      </c>
      <c r="H42">
        <v>495</v>
      </c>
      <c r="I42" s="2">
        <v>42426</v>
      </c>
      <c r="J42" s="2">
        <v>42447</v>
      </c>
      <c r="K42">
        <v>495</v>
      </c>
    </row>
    <row r="43" spans="1:11" x14ac:dyDescent="0.25">
      <c r="A43" t="str">
        <f>"ZBC18C9468"</f>
        <v>ZBC18C9468</v>
      </c>
      <c r="B43" t="str">
        <f t="shared" si="1"/>
        <v>06363391001</v>
      </c>
      <c r="C43" t="s">
        <v>15</v>
      </c>
      <c r="D43" t="s">
        <v>114</v>
      </c>
      <c r="E43" t="s">
        <v>17</v>
      </c>
      <c r="F43" s="1" t="s">
        <v>50</v>
      </c>
      <c r="G43" t="s">
        <v>51</v>
      </c>
      <c r="H43">
        <v>2735</v>
      </c>
      <c r="I43" s="2">
        <v>42431</v>
      </c>
      <c r="J43" s="2">
        <v>42452</v>
      </c>
      <c r="K43">
        <v>2735</v>
      </c>
    </row>
    <row r="44" spans="1:11" x14ac:dyDescent="0.25">
      <c r="A44" t="str">
        <f>"Z2E18E2D1B"</f>
        <v>Z2E18E2D1B</v>
      </c>
      <c r="B44" t="str">
        <f t="shared" si="1"/>
        <v>06363391001</v>
      </c>
      <c r="C44" t="s">
        <v>15</v>
      </c>
      <c r="D44" t="s">
        <v>115</v>
      </c>
      <c r="E44" t="s">
        <v>17</v>
      </c>
      <c r="F44" s="1" t="s">
        <v>39</v>
      </c>
      <c r="G44" t="s">
        <v>40</v>
      </c>
      <c r="H44">
        <v>780</v>
      </c>
      <c r="I44" s="2">
        <v>42437</v>
      </c>
      <c r="J44" s="2">
        <v>42467</v>
      </c>
      <c r="K44">
        <v>780</v>
      </c>
    </row>
    <row r="45" spans="1:11" x14ac:dyDescent="0.25">
      <c r="A45" t="str">
        <f>"Z7518DE414"</f>
        <v>Z7518DE414</v>
      </c>
      <c r="B45" t="str">
        <f t="shared" si="1"/>
        <v>06363391001</v>
      </c>
      <c r="C45" t="s">
        <v>15</v>
      </c>
      <c r="D45" t="s">
        <v>116</v>
      </c>
      <c r="E45" t="s">
        <v>17</v>
      </c>
      <c r="F45" s="1" t="s">
        <v>50</v>
      </c>
      <c r="G45" t="s">
        <v>51</v>
      </c>
      <c r="H45">
        <v>3750</v>
      </c>
      <c r="I45" s="2">
        <v>42437</v>
      </c>
      <c r="J45" s="2">
        <v>42467</v>
      </c>
      <c r="K45">
        <v>3750</v>
      </c>
    </row>
    <row r="46" spans="1:11" x14ac:dyDescent="0.25">
      <c r="A46" t="str">
        <f>"Z221990D58"</f>
        <v>Z221990D58</v>
      </c>
      <c r="B46" t="str">
        <f t="shared" si="1"/>
        <v>06363391001</v>
      </c>
      <c r="C46" t="s">
        <v>15</v>
      </c>
      <c r="D46" t="s">
        <v>117</v>
      </c>
      <c r="E46" t="s">
        <v>17</v>
      </c>
      <c r="F46" s="1" t="s">
        <v>118</v>
      </c>
      <c r="G46" t="s">
        <v>119</v>
      </c>
      <c r="H46">
        <v>520</v>
      </c>
      <c r="I46" s="2">
        <v>42492</v>
      </c>
      <c r="J46" s="2">
        <v>42492</v>
      </c>
      <c r="K46">
        <v>520</v>
      </c>
    </row>
    <row r="47" spans="1:11" x14ac:dyDescent="0.25">
      <c r="A47" t="str">
        <f>"Z7219A4520"</f>
        <v>Z7219A4520</v>
      </c>
      <c r="B47" t="str">
        <f t="shared" si="1"/>
        <v>06363391001</v>
      </c>
      <c r="C47" t="s">
        <v>15</v>
      </c>
      <c r="D47" t="s">
        <v>120</v>
      </c>
      <c r="E47" t="s">
        <v>17</v>
      </c>
      <c r="F47" s="1" t="s">
        <v>121</v>
      </c>
      <c r="G47" t="s">
        <v>28</v>
      </c>
      <c r="H47">
        <v>670</v>
      </c>
      <c r="I47" s="2">
        <v>42506</v>
      </c>
      <c r="J47" s="2">
        <v>42513</v>
      </c>
      <c r="K47">
        <v>626</v>
      </c>
    </row>
    <row r="48" spans="1:11" x14ac:dyDescent="0.25">
      <c r="A48" t="str">
        <f>"ZF419B48B1"</f>
        <v>ZF419B48B1</v>
      </c>
      <c r="B48" t="str">
        <f t="shared" si="1"/>
        <v>06363391001</v>
      </c>
      <c r="C48" t="s">
        <v>15</v>
      </c>
      <c r="D48" t="s">
        <v>122</v>
      </c>
      <c r="E48" t="s">
        <v>17</v>
      </c>
      <c r="F48" s="1" t="s">
        <v>118</v>
      </c>
      <c r="G48" t="s">
        <v>119</v>
      </c>
      <c r="H48">
        <v>1340</v>
      </c>
      <c r="I48" s="2">
        <v>42499</v>
      </c>
      <c r="J48" s="2">
        <v>42499</v>
      </c>
      <c r="K48">
        <v>1260</v>
      </c>
    </row>
    <row r="49" spans="1:11" x14ac:dyDescent="0.25">
      <c r="A49" t="str">
        <f>"Z6219ADFA6"</f>
        <v>Z6219ADFA6</v>
      </c>
      <c r="B49" t="str">
        <f t="shared" si="1"/>
        <v>06363391001</v>
      </c>
      <c r="C49" t="s">
        <v>15</v>
      </c>
      <c r="D49" t="s">
        <v>123</v>
      </c>
      <c r="E49" t="s">
        <v>17</v>
      </c>
      <c r="F49" s="1" t="s">
        <v>124</v>
      </c>
      <c r="G49" t="s">
        <v>125</v>
      </c>
      <c r="H49">
        <v>192</v>
      </c>
      <c r="I49" s="2">
        <v>42492</v>
      </c>
      <c r="J49" s="2">
        <v>42522</v>
      </c>
      <c r="K49">
        <v>192</v>
      </c>
    </row>
    <row r="50" spans="1:11" x14ac:dyDescent="0.25">
      <c r="A50" t="str">
        <f>"ZEB19B87F5"</f>
        <v>ZEB19B87F5</v>
      </c>
      <c r="B50" t="str">
        <f t="shared" si="1"/>
        <v>06363391001</v>
      </c>
      <c r="C50" t="s">
        <v>15</v>
      </c>
      <c r="D50" t="s">
        <v>126</v>
      </c>
      <c r="E50" t="s">
        <v>17</v>
      </c>
      <c r="F50" s="1" t="s">
        <v>127</v>
      </c>
      <c r="G50" t="s">
        <v>128</v>
      </c>
      <c r="H50">
        <v>2800</v>
      </c>
      <c r="I50" s="2">
        <v>42500</v>
      </c>
      <c r="J50" s="2">
        <v>42513</v>
      </c>
      <c r="K50">
        <v>2800</v>
      </c>
    </row>
    <row r="51" spans="1:11" x14ac:dyDescent="0.25">
      <c r="A51" t="str">
        <f>"Z6619BDCB5"</f>
        <v>Z6619BDCB5</v>
      </c>
      <c r="B51" t="str">
        <f t="shared" si="1"/>
        <v>06363391001</v>
      </c>
      <c r="C51" t="s">
        <v>15</v>
      </c>
      <c r="D51" t="s">
        <v>129</v>
      </c>
      <c r="E51" t="s">
        <v>17</v>
      </c>
      <c r="F51" s="1" t="s">
        <v>130</v>
      </c>
      <c r="G51" t="s">
        <v>131</v>
      </c>
      <c r="H51">
        <v>1287</v>
      </c>
      <c r="I51" s="2">
        <v>42502</v>
      </c>
      <c r="J51" s="2">
        <v>42511</v>
      </c>
      <c r="K51">
        <v>1287</v>
      </c>
    </row>
    <row r="52" spans="1:11" x14ac:dyDescent="0.25">
      <c r="A52" t="str">
        <f>"Z48197DAE5"</f>
        <v>Z48197DAE5</v>
      </c>
      <c r="B52" t="str">
        <f t="shared" si="1"/>
        <v>06363391001</v>
      </c>
      <c r="C52" t="s">
        <v>15</v>
      </c>
      <c r="D52" t="s">
        <v>132</v>
      </c>
      <c r="E52" t="s">
        <v>17</v>
      </c>
      <c r="F52" s="1" t="s">
        <v>133</v>
      </c>
      <c r="G52" t="s">
        <v>134</v>
      </c>
      <c r="H52">
        <v>280</v>
      </c>
      <c r="I52" s="2">
        <v>42503</v>
      </c>
      <c r="J52" s="2">
        <v>42503</v>
      </c>
      <c r="K52">
        <v>280</v>
      </c>
    </row>
    <row r="53" spans="1:11" x14ac:dyDescent="0.25">
      <c r="A53" t="str">
        <f>"Z3C19DA31C"</f>
        <v>Z3C19DA31C</v>
      </c>
      <c r="B53" t="str">
        <f t="shared" si="1"/>
        <v>06363391001</v>
      </c>
      <c r="C53" t="s">
        <v>15</v>
      </c>
      <c r="D53" t="s">
        <v>135</v>
      </c>
      <c r="E53" t="s">
        <v>17</v>
      </c>
      <c r="F53" s="1" t="s">
        <v>91</v>
      </c>
      <c r="G53" t="s">
        <v>92</v>
      </c>
      <c r="H53">
        <v>384.72</v>
      </c>
      <c r="I53" s="2">
        <v>42503</v>
      </c>
      <c r="J53" s="2">
        <v>42510</v>
      </c>
      <c r="K53">
        <v>384.72</v>
      </c>
    </row>
    <row r="54" spans="1:11" x14ac:dyDescent="0.25">
      <c r="A54" t="str">
        <f>"Z811936C2B"</f>
        <v>Z811936C2B</v>
      </c>
      <c r="B54" t="str">
        <f t="shared" si="1"/>
        <v>06363391001</v>
      </c>
      <c r="C54" t="s">
        <v>15</v>
      </c>
      <c r="D54" t="s">
        <v>136</v>
      </c>
      <c r="E54" t="s">
        <v>17</v>
      </c>
      <c r="F54" s="1" t="s">
        <v>137</v>
      </c>
      <c r="G54" t="s">
        <v>138</v>
      </c>
      <c r="H54">
        <v>185.1</v>
      </c>
      <c r="I54" s="2">
        <v>42486</v>
      </c>
      <c r="J54" s="2">
        <v>42500</v>
      </c>
      <c r="K54">
        <v>185.1</v>
      </c>
    </row>
    <row r="55" spans="1:11" x14ac:dyDescent="0.25">
      <c r="A55" t="str">
        <f>"ZEB19AE242"</f>
        <v>ZEB19AE242</v>
      </c>
      <c r="B55" t="str">
        <f t="shared" si="1"/>
        <v>06363391001</v>
      </c>
      <c r="C55" t="s">
        <v>15</v>
      </c>
      <c r="D55" t="s">
        <v>139</v>
      </c>
      <c r="E55" t="s">
        <v>17</v>
      </c>
      <c r="F55" s="1" t="s">
        <v>39</v>
      </c>
      <c r="G55" t="s">
        <v>40</v>
      </c>
      <c r="H55">
        <v>325</v>
      </c>
      <c r="I55" s="2">
        <v>42501</v>
      </c>
      <c r="J55" s="2">
        <v>42531</v>
      </c>
      <c r="K55">
        <v>325</v>
      </c>
    </row>
    <row r="56" spans="1:11" x14ac:dyDescent="0.25">
      <c r="A56" t="str">
        <f>"Z9E19AE218"</f>
        <v>Z9E19AE218</v>
      </c>
      <c r="B56" t="str">
        <f t="shared" si="1"/>
        <v>06363391001</v>
      </c>
      <c r="C56" t="s">
        <v>15</v>
      </c>
      <c r="D56" t="s">
        <v>140</v>
      </c>
      <c r="E56" t="s">
        <v>17</v>
      </c>
      <c r="F56" s="1" t="s">
        <v>39</v>
      </c>
      <c r="G56" t="s">
        <v>40</v>
      </c>
      <c r="H56">
        <v>780</v>
      </c>
      <c r="I56" s="2">
        <v>42495</v>
      </c>
      <c r="J56" s="2">
        <v>42527</v>
      </c>
      <c r="K56">
        <v>780</v>
      </c>
    </row>
    <row r="57" spans="1:11" x14ac:dyDescent="0.25">
      <c r="A57" t="str">
        <f>"ZDA1A2EE8B"</f>
        <v>ZDA1A2EE8B</v>
      </c>
      <c r="B57" t="str">
        <f t="shared" si="1"/>
        <v>06363391001</v>
      </c>
      <c r="C57" t="s">
        <v>15</v>
      </c>
      <c r="D57" t="s">
        <v>141</v>
      </c>
      <c r="E57" t="s">
        <v>17</v>
      </c>
      <c r="F57" s="1" t="s">
        <v>142</v>
      </c>
      <c r="G57" t="s">
        <v>143</v>
      </c>
      <c r="H57">
        <v>477</v>
      </c>
      <c r="I57" s="2">
        <v>42528</v>
      </c>
      <c r="J57" s="2">
        <v>42531</v>
      </c>
      <c r="K57">
        <v>0</v>
      </c>
    </row>
    <row r="58" spans="1:11" x14ac:dyDescent="0.25">
      <c r="A58" t="str">
        <f>"ZB719E9324"</f>
        <v>ZB719E9324</v>
      </c>
      <c r="B58" t="str">
        <f t="shared" si="1"/>
        <v>06363391001</v>
      </c>
      <c r="C58" t="s">
        <v>15</v>
      </c>
      <c r="D58" t="s">
        <v>144</v>
      </c>
      <c r="E58" t="s">
        <v>17</v>
      </c>
      <c r="F58" s="1" t="s">
        <v>118</v>
      </c>
      <c r="G58" t="s">
        <v>119</v>
      </c>
      <c r="H58">
        <v>1910.55</v>
      </c>
      <c r="I58" s="2">
        <v>42513</v>
      </c>
      <c r="J58" s="2">
        <v>42514</v>
      </c>
      <c r="K58">
        <v>1910.55</v>
      </c>
    </row>
    <row r="59" spans="1:11" x14ac:dyDescent="0.25">
      <c r="A59" t="str">
        <f>"Z8E193D1B8"</f>
        <v>Z8E193D1B8</v>
      </c>
      <c r="B59" t="str">
        <f t="shared" si="1"/>
        <v>06363391001</v>
      </c>
      <c r="C59" t="s">
        <v>15</v>
      </c>
      <c r="D59" t="s">
        <v>145</v>
      </c>
      <c r="E59" t="s">
        <v>45</v>
      </c>
      <c r="F59" s="1" t="s">
        <v>146</v>
      </c>
      <c r="G59" t="s">
        <v>147</v>
      </c>
      <c r="H59">
        <v>5100</v>
      </c>
      <c r="I59" s="2">
        <v>42506</v>
      </c>
      <c r="J59" s="2">
        <v>42531</v>
      </c>
      <c r="K59">
        <v>5100</v>
      </c>
    </row>
    <row r="60" spans="1:11" x14ac:dyDescent="0.25">
      <c r="A60" t="str">
        <f>"64885844E7"</f>
        <v>64885844E7</v>
      </c>
      <c r="B60" t="str">
        <f t="shared" si="1"/>
        <v>06363391001</v>
      </c>
      <c r="C60" t="s">
        <v>15</v>
      </c>
      <c r="D60" t="s">
        <v>148</v>
      </c>
      <c r="E60" t="s">
        <v>149</v>
      </c>
      <c r="F60" s="1" t="s">
        <v>150</v>
      </c>
      <c r="G60" t="s">
        <v>100</v>
      </c>
      <c r="H60">
        <v>145000</v>
      </c>
      <c r="I60" s="2">
        <v>42520</v>
      </c>
      <c r="J60" s="2">
        <v>43597</v>
      </c>
      <c r="K60">
        <v>125461.77</v>
      </c>
    </row>
    <row r="61" spans="1:11" x14ac:dyDescent="0.25">
      <c r="A61" t="str">
        <f>"Z131A07E46"</f>
        <v>Z131A07E46</v>
      </c>
      <c r="B61" t="str">
        <f t="shared" si="1"/>
        <v>06363391001</v>
      </c>
      <c r="C61" t="s">
        <v>15</v>
      </c>
      <c r="D61" t="s">
        <v>151</v>
      </c>
      <c r="E61" t="s">
        <v>17</v>
      </c>
      <c r="F61" s="1" t="s">
        <v>50</v>
      </c>
      <c r="G61" t="s">
        <v>51</v>
      </c>
      <c r="H61">
        <v>1250</v>
      </c>
      <c r="I61" s="2">
        <v>42516</v>
      </c>
      <c r="J61" s="2">
        <v>42545</v>
      </c>
      <c r="K61">
        <v>1250</v>
      </c>
    </row>
    <row r="62" spans="1:11" x14ac:dyDescent="0.25">
      <c r="A62" t="str">
        <f>"Z581A0B13A"</f>
        <v>Z581A0B13A</v>
      </c>
      <c r="B62" t="str">
        <f t="shared" si="1"/>
        <v>06363391001</v>
      </c>
      <c r="C62" t="s">
        <v>15</v>
      </c>
      <c r="D62" t="s">
        <v>152</v>
      </c>
      <c r="E62" t="s">
        <v>17</v>
      </c>
      <c r="F62" s="1" t="s">
        <v>153</v>
      </c>
      <c r="G62" t="s">
        <v>154</v>
      </c>
      <c r="H62">
        <v>6972.4</v>
      </c>
      <c r="I62" s="2">
        <v>42516</v>
      </c>
      <c r="J62" s="2">
        <v>42545</v>
      </c>
      <c r="K62">
        <v>6972.4</v>
      </c>
    </row>
    <row r="63" spans="1:11" x14ac:dyDescent="0.25">
      <c r="A63" t="str">
        <f>"Z4D1A0D18F"</f>
        <v>Z4D1A0D18F</v>
      </c>
      <c r="B63" t="str">
        <f t="shared" si="1"/>
        <v>06363391001</v>
      </c>
      <c r="C63" t="s">
        <v>15</v>
      </c>
      <c r="D63" t="s">
        <v>155</v>
      </c>
      <c r="E63" t="s">
        <v>17</v>
      </c>
      <c r="F63" s="1" t="s">
        <v>156</v>
      </c>
      <c r="G63" t="s">
        <v>157</v>
      </c>
      <c r="H63">
        <v>1000</v>
      </c>
      <c r="I63" s="2">
        <v>42517</v>
      </c>
      <c r="J63" s="2">
        <v>42548</v>
      </c>
      <c r="K63">
        <v>1000</v>
      </c>
    </row>
    <row r="64" spans="1:11" x14ac:dyDescent="0.25">
      <c r="A64" t="str">
        <f>"Z4F19135B5"</f>
        <v>Z4F19135B5</v>
      </c>
      <c r="B64" t="str">
        <f t="shared" si="1"/>
        <v>06363391001</v>
      </c>
      <c r="C64" t="s">
        <v>15</v>
      </c>
      <c r="D64" t="s">
        <v>158</v>
      </c>
      <c r="E64" t="s">
        <v>17</v>
      </c>
      <c r="F64" s="1" t="s">
        <v>121</v>
      </c>
      <c r="G64" t="s">
        <v>28</v>
      </c>
      <c r="H64">
        <v>875</v>
      </c>
      <c r="I64" s="2">
        <v>42528</v>
      </c>
      <c r="J64" s="2">
        <v>42528</v>
      </c>
      <c r="K64">
        <v>875</v>
      </c>
    </row>
    <row r="65" spans="1:11" x14ac:dyDescent="0.25">
      <c r="A65" t="str">
        <f>"Z761A38704"</f>
        <v>Z761A38704</v>
      </c>
      <c r="B65" t="str">
        <f t="shared" si="1"/>
        <v>06363391001</v>
      </c>
      <c r="C65" t="s">
        <v>15</v>
      </c>
      <c r="D65" t="s">
        <v>159</v>
      </c>
      <c r="E65" t="s">
        <v>17</v>
      </c>
      <c r="F65" s="1" t="s">
        <v>160</v>
      </c>
      <c r="G65" t="s">
        <v>161</v>
      </c>
      <c r="H65">
        <v>140</v>
      </c>
      <c r="I65" s="2">
        <v>42549</v>
      </c>
      <c r="J65" s="2">
        <v>42599</v>
      </c>
      <c r="K65">
        <v>140</v>
      </c>
    </row>
    <row r="66" spans="1:11" x14ac:dyDescent="0.25">
      <c r="A66" t="str">
        <f>"Z781A1C680"</f>
        <v>Z781A1C680</v>
      </c>
      <c r="B66" t="str">
        <f t="shared" si="1"/>
        <v>06363391001</v>
      </c>
      <c r="C66" t="s">
        <v>15</v>
      </c>
      <c r="D66" t="s">
        <v>162</v>
      </c>
      <c r="E66" t="s">
        <v>17</v>
      </c>
      <c r="F66" s="1" t="s">
        <v>50</v>
      </c>
      <c r="G66" t="s">
        <v>51</v>
      </c>
      <c r="H66">
        <v>1980</v>
      </c>
      <c r="I66" s="2">
        <v>42527</v>
      </c>
      <c r="J66" s="2">
        <v>42556</v>
      </c>
      <c r="K66">
        <v>1980</v>
      </c>
    </row>
    <row r="67" spans="1:11" x14ac:dyDescent="0.25">
      <c r="A67" t="str">
        <f>"ZAD1A2F7FC"</f>
        <v>ZAD1A2F7FC</v>
      </c>
      <c r="B67" t="str">
        <f t="shared" ref="B67:B98" si="2">"06363391001"</f>
        <v>06363391001</v>
      </c>
      <c r="C67" t="s">
        <v>15</v>
      </c>
      <c r="D67" t="s">
        <v>163</v>
      </c>
      <c r="E67" t="s">
        <v>17</v>
      </c>
      <c r="F67" s="1" t="s">
        <v>50</v>
      </c>
      <c r="G67" t="s">
        <v>51</v>
      </c>
      <c r="H67">
        <v>500</v>
      </c>
      <c r="I67" s="2">
        <v>42527</v>
      </c>
      <c r="J67" s="2">
        <v>42556</v>
      </c>
      <c r="K67">
        <v>500</v>
      </c>
    </row>
    <row r="68" spans="1:11" x14ac:dyDescent="0.25">
      <c r="A68" t="str">
        <f>"Z961A42E7A"</f>
        <v>Z961A42E7A</v>
      </c>
      <c r="B68" t="str">
        <f t="shared" si="2"/>
        <v>06363391001</v>
      </c>
      <c r="C68" t="s">
        <v>15</v>
      </c>
      <c r="D68" t="s">
        <v>164</v>
      </c>
      <c r="E68" t="s">
        <v>17</v>
      </c>
      <c r="F68" s="1" t="s">
        <v>165</v>
      </c>
      <c r="G68" t="s">
        <v>166</v>
      </c>
      <c r="H68">
        <v>993.6</v>
      </c>
      <c r="I68" s="2">
        <v>42535</v>
      </c>
      <c r="J68" s="2">
        <v>42564</v>
      </c>
      <c r="K68">
        <v>993.6</v>
      </c>
    </row>
    <row r="69" spans="1:11" x14ac:dyDescent="0.25">
      <c r="A69" t="str">
        <f>"Z5B1A42E43"</f>
        <v>Z5B1A42E43</v>
      </c>
      <c r="B69" t="str">
        <f t="shared" si="2"/>
        <v>06363391001</v>
      </c>
      <c r="C69" t="s">
        <v>15</v>
      </c>
      <c r="D69" t="s">
        <v>167</v>
      </c>
      <c r="E69" t="s">
        <v>17</v>
      </c>
      <c r="F69" s="1" t="s">
        <v>168</v>
      </c>
      <c r="G69" t="s">
        <v>169</v>
      </c>
      <c r="H69">
        <v>3551.37</v>
      </c>
      <c r="I69" s="2">
        <v>42535</v>
      </c>
      <c r="J69" s="2">
        <v>42564</v>
      </c>
      <c r="K69">
        <v>3551.36</v>
      </c>
    </row>
    <row r="70" spans="1:11" x14ac:dyDescent="0.25">
      <c r="A70" t="str">
        <f>"ZD31A514A9"</f>
        <v>ZD31A514A9</v>
      </c>
      <c r="B70" t="str">
        <f t="shared" si="2"/>
        <v>06363391001</v>
      </c>
      <c r="C70" t="s">
        <v>15</v>
      </c>
      <c r="D70" t="s">
        <v>170</v>
      </c>
      <c r="E70" t="s">
        <v>17</v>
      </c>
      <c r="F70" s="1" t="s">
        <v>171</v>
      </c>
      <c r="G70" t="s">
        <v>172</v>
      </c>
      <c r="H70">
        <v>308.10000000000002</v>
      </c>
      <c r="I70" s="2">
        <v>42537</v>
      </c>
      <c r="J70" s="2">
        <v>42566</v>
      </c>
      <c r="K70">
        <v>308.10000000000002</v>
      </c>
    </row>
    <row r="71" spans="1:11" x14ac:dyDescent="0.25">
      <c r="A71" t="str">
        <f>"ZC61A4E509"</f>
        <v>ZC61A4E509</v>
      </c>
      <c r="B71" t="str">
        <f t="shared" si="2"/>
        <v>06363391001</v>
      </c>
      <c r="C71" t="s">
        <v>15</v>
      </c>
      <c r="D71" t="s">
        <v>173</v>
      </c>
      <c r="E71" t="s">
        <v>17</v>
      </c>
      <c r="F71" s="1" t="s">
        <v>174</v>
      </c>
      <c r="G71" t="s">
        <v>47</v>
      </c>
      <c r="H71">
        <v>1975</v>
      </c>
      <c r="I71" s="2">
        <v>42543</v>
      </c>
      <c r="J71" s="2">
        <v>42546</v>
      </c>
      <c r="K71">
        <v>0</v>
      </c>
    </row>
    <row r="72" spans="1:11" x14ac:dyDescent="0.25">
      <c r="A72" t="str">
        <f>"Z711A4E4AD"</f>
        <v>Z711A4E4AD</v>
      </c>
      <c r="B72" t="str">
        <f t="shared" si="2"/>
        <v>06363391001</v>
      </c>
      <c r="C72" t="s">
        <v>15</v>
      </c>
      <c r="D72" t="s">
        <v>175</v>
      </c>
      <c r="E72" t="s">
        <v>17</v>
      </c>
      <c r="F72" s="1" t="s">
        <v>176</v>
      </c>
      <c r="G72" t="s">
        <v>177</v>
      </c>
      <c r="H72">
        <v>1461</v>
      </c>
      <c r="I72" s="2">
        <v>42544</v>
      </c>
      <c r="J72" s="2">
        <v>42549</v>
      </c>
      <c r="K72">
        <v>1461</v>
      </c>
    </row>
    <row r="73" spans="1:11" x14ac:dyDescent="0.25">
      <c r="A73" t="str">
        <f>"ZBF1A5E9EA"</f>
        <v>ZBF1A5E9EA</v>
      </c>
      <c r="B73" t="str">
        <f t="shared" si="2"/>
        <v>06363391001</v>
      </c>
      <c r="C73" t="s">
        <v>15</v>
      </c>
      <c r="D73" t="s">
        <v>178</v>
      </c>
      <c r="E73" t="s">
        <v>17</v>
      </c>
      <c r="F73" s="1" t="s">
        <v>179</v>
      </c>
      <c r="G73" t="s">
        <v>180</v>
      </c>
      <c r="H73">
        <v>300</v>
      </c>
      <c r="I73" s="2">
        <v>42551</v>
      </c>
      <c r="J73" s="2">
        <v>42551</v>
      </c>
      <c r="K73">
        <v>300</v>
      </c>
    </row>
    <row r="74" spans="1:11" x14ac:dyDescent="0.25">
      <c r="A74" t="str">
        <f>"Z4C1A4E482"</f>
        <v>Z4C1A4E482</v>
      </c>
      <c r="B74" t="str">
        <f t="shared" si="2"/>
        <v>06363391001</v>
      </c>
      <c r="C74" t="s">
        <v>15</v>
      </c>
      <c r="D74" t="s">
        <v>181</v>
      </c>
      <c r="E74" t="s">
        <v>17</v>
      </c>
      <c r="F74" s="1" t="s">
        <v>182</v>
      </c>
      <c r="G74" t="s">
        <v>183</v>
      </c>
      <c r="H74">
        <v>120</v>
      </c>
      <c r="I74" s="2">
        <v>42551</v>
      </c>
      <c r="J74" s="2">
        <v>42551</v>
      </c>
      <c r="K74">
        <v>120</v>
      </c>
    </row>
    <row r="75" spans="1:11" x14ac:dyDescent="0.25">
      <c r="A75" t="str">
        <f>"Z2E198C515"</f>
        <v>Z2E198C515</v>
      </c>
      <c r="B75" t="str">
        <f t="shared" si="2"/>
        <v>06363391001</v>
      </c>
      <c r="C75" t="s">
        <v>15</v>
      </c>
      <c r="D75" t="s">
        <v>184</v>
      </c>
      <c r="E75" t="s">
        <v>17</v>
      </c>
      <c r="F75" s="1" t="s">
        <v>185</v>
      </c>
      <c r="G75" t="s">
        <v>186</v>
      </c>
      <c r="H75">
        <v>940</v>
      </c>
      <c r="I75" s="2">
        <v>42482</v>
      </c>
      <c r="J75" s="2">
        <v>42482</v>
      </c>
      <c r="K75">
        <v>0</v>
      </c>
    </row>
    <row r="76" spans="1:11" x14ac:dyDescent="0.25">
      <c r="A76" t="str">
        <f>"ZB3190C27E"</f>
        <v>ZB3190C27E</v>
      </c>
      <c r="B76" t="str">
        <f t="shared" si="2"/>
        <v>06363391001</v>
      </c>
      <c r="C76" t="s">
        <v>15</v>
      </c>
      <c r="D76" t="s">
        <v>187</v>
      </c>
      <c r="E76" t="s">
        <v>84</v>
      </c>
      <c r="F76" s="1" t="s">
        <v>188</v>
      </c>
      <c r="G76" t="s">
        <v>189</v>
      </c>
      <c r="H76">
        <v>2560</v>
      </c>
      <c r="I76" s="2">
        <v>42464</v>
      </c>
      <c r="J76" s="2">
        <v>43924</v>
      </c>
      <c r="K76">
        <v>1746.19</v>
      </c>
    </row>
    <row r="77" spans="1:11" x14ac:dyDescent="0.25">
      <c r="A77" t="str">
        <f>"ZD7198C48D"</f>
        <v>ZD7198C48D</v>
      </c>
      <c r="B77" t="str">
        <f t="shared" si="2"/>
        <v>06363391001</v>
      </c>
      <c r="C77" t="s">
        <v>15</v>
      </c>
      <c r="D77" t="s">
        <v>184</v>
      </c>
      <c r="E77" t="s">
        <v>17</v>
      </c>
      <c r="F77" s="1" t="s">
        <v>190</v>
      </c>
      <c r="G77" t="s">
        <v>191</v>
      </c>
      <c r="H77">
        <v>400</v>
      </c>
      <c r="I77" s="2">
        <v>42482</v>
      </c>
      <c r="J77" s="2">
        <v>42482</v>
      </c>
      <c r="K77">
        <v>0</v>
      </c>
    </row>
    <row r="78" spans="1:11" x14ac:dyDescent="0.25">
      <c r="A78" t="str">
        <f>"Z36190B564"</f>
        <v>Z36190B564</v>
      </c>
      <c r="B78" t="str">
        <f t="shared" si="2"/>
        <v>06363391001</v>
      </c>
      <c r="C78" t="s">
        <v>15</v>
      </c>
      <c r="D78" t="s">
        <v>192</v>
      </c>
      <c r="E78" t="s">
        <v>17</v>
      </c>
      <c r="F78" s="1" t="s">
        <v>50</v>
      </c>
      <c r="G78" t="s">
        <v>51</v>
      </c>
      <c r="H78">
        <v>3537.5</v>
      </c>
      <c r="I78" s="2">
        <v>42447</v>
      </c>
      <c r="J78" s="2">
        <v>42475</v>
      </c>
      <c r="K78">
        <v>3537.5</v>
      </c>
    </row>
    <row r="79" spans="1:11" x14ac:dyDescent="0.25">
      <c r="A79" t="str">
        <f>"Z9E1916383"</f>
        <v>Z9E1916383</v>
      </c>
      <c r="B79" t="str">
        <f t="shared" si="2"/>
        <v>06363391001</v>
      </c>
      <c r="C79" t="s">
        <v>15</v>
      </c>
      <c r="D79" t="s">
        <v>193</v>
      </c>
      <c r="E79" t="s">
        <v>17</v>
      </c>
      <c r="F79" s="1" t="s">
        <v>194</v>
      </c>
      <c r="G79" t="s">
        <v>195</v>
      </c>
      <c r="H79">
        <v>15572.32</v>
      </c>
      <c r="I79" s="2">
        <v>42453</v>
      </c>
      <c r="J79" s="2">
        <v>42481</v>
      </c>
      <c r="K79">
        <v>8467.14</v>
      </c>
    </row>
    <row r="80" spans="1:11" x14ac:dyDescent="0.25">
      <c r="A80" t="str">
        <f>"ZCA18E2DF9"</f>
        <v>ZCA18E2DF9</v>
      </c>
      <c r="B80" t="str">
        <f t="shared" si="2"/>
        <v>06363391001</v>
      </c>
      <c r="C80" t="s">
        <v>15</v>
      </c>
      <c r="D80" t="s">
        <v>196</v>
      </c>
      <c r="E80" t="s">
        <v>17</v>
      </c>
      <c r="F80" s="1" t="s">
        <v>197</v>
      </c>
      <c r="G80" t="s">
        <v>198</v>
      </c>
      <c r="H80">
        <v>500</v>
      </c>
      <c r="I80" s="2">
        <v>42439</v>
      </c>
      <c r="J80" s="2">
        <v>42468</v>
      </c>
      <c r="K80">
        <v>500</v>
      </c>
    </row>
    <row r="81" spans="1:11" x14ac:dyDescent="0.25">
      <c r="A81" t="str">
        <f>"ZB2192CCD0"</f>
        <v>ZB2192CCD0</v>
      </c>
      <c r="B81" t="str">
        <f t="shared" si="2"/>
        <v>06363391001</v>
      </c>
      <c r="C81" t="s">
        <v>15</v>
      </c>
      <c r="D81" t="s">
        <v>199</v>
      </c>
      <c r="E81" t="s">
        <v>17</v>
      </c>
      <c r="F81" s="1" t="s">
        <v>50</v>
      </c>
      <c r="G81" t="s">
        <v>51</v>
      </c>
      <c r="H81">
        <v>5095</v>
      </c>
      <c r="I81" s="2">
        <v>42459</v>
      </c>
      <c r="J81" s="2">
        <v>42489</v>
      </c>
      <c r="K81">
        <v>5095</v>
      </c>
    </row>
    <row r="82" spans="1:11" x14ac:dyDescent="0.25">
      <c r="A82" t="str">
        <f>"ZBC19710CF"</f>
        <v>ZBC19710CF</v>
      </c>
      <c r="B82" t="str">
        <f t="shared" si="2"/>
        <v>06363391001</v>
      </c>
      <c r="C82" t="s">
        <v>15</v>
      </c>
      <c r="D82" t="s">
        <v>200</v>
      </c>
      <c r="E82" t="s">
        <v>17</v>
      </c>
      <c r="F82" s="1" t="s">
        <v>50</v>
      </c>
      <c r="G82" t="s">
        <v>51</v>
      </c>
      <c r="H82">
        <v>1250</v>
      </c>
      <c r="I82" s="2">
        <v>42474</v>
      </c>
      <c r="J82" s="2">
        <v>42503</v>
      </c>
      <c r="K82">
        <v>1250</v>
      </c>
    </row>
    <row r="83" spans="1:11" x14ac:dyDescent="0.25">
      <c r="A83" t="str">
        <f>"ZF919FCA17"</f>
        <v>ZF919FCA17</v>
      </c>
      <c r="B83" t="str">
        <f t="shared" si="2"/>
        <v>06363391001</v>
      </c>
      <c r="C83" t="s">
        <v>15</v>
      </c>
      <c r="D83" t="s">
        <v>201</v>
      </c>
      <c r="E83" t="s">
        <v>17</v>
      </c>
      <c r="F83" s="1" t="s">
        <v>202</v>
      </c>
      <c r="G83" t="s">
        <v>203</v>
      </c>
      <c r="H83">
        <v>2395</v>
      </c>
      <c r="I83" s="2">
        <v>42513</v>
      </c>
      <c r="J83" s="2">
        <v>42543</v>
      </c>
      <c r="K83">
        <v>2395</v>
      </c>
    </row>
    <row r="84" spans="1:11" x14ac:dyDescent="0.25">
      <c r="A84" t="str">
        <f>"Z45192D0C5"</f>
        <v>Z45192D0C5</v>
      </c>
      <c r="B84" t="str">
        <f t="shared" si="2"/>
        <v>06363391001</v>
      </c>
      <c r="C84" t="s">
        <v>15</v>
      </c>
      <c r="D84" t="s">
        <v>204</v>
      </c>
      <c r="E84" t="s">
        <v>17</v>
      </c>
      <c r="F84" s="1" t="s">
        <v>39</v>
      </c>
      <c r="G84" t="s">
        <v>40</v>
      </c>
      <c r="H84">
        <v>325</v>
      </c>
      <c r="I84" s="2">
        <v>42458</v>
      </c>
      <c r="J84" s="2">
        <v>42489</v>
      </c>
      <c r="K84">
        <v>325</v>
      </c>
    </row>
    <row r="85" spans="1:11" x14ac:dyDescent="0.25">
      <c r="A85" t="str">
        <f>"Z0719296E1"</f>
        <v>Z0719296E1</v>
      </c>
      <c r="B85" t="str">
        <f t="shared" si="2"/>
        <v>06363391001</v>
      </c>
      <c r="C85" t="s">
        <v>15</v>
      </c>
      <c r="D85" t="s">
        <v>205</v>
      </c>
      <c r="E85" t="s">
        <v>17</v>
      </c>
      <c r="F85" s="1" t="s">
        <v>153</v>
      </c>
      <c r="G85" t="s">
        <v>154</v>
      </c>
      <c r="H85">
        <v>2415.8000000000002</v>
      </c>
      <c r="I85" s="2">
        <v>42460</v>
      </c>
      <c r="J85" s="2">
        <v>42489</v>
      </c>
      <c r="K85">
        <v>2415.8000000000002</v>
      </c>
    </row>
    <row r="86" spans="1:11" x14ac:dyDescent="0.25">
      <c r="A86" t="str">
        <f>"66366619E7"</f>
        <v>66366619E7</v>
      </c>
      <c r="B86" t="str">
        <f t="shared" si="2"/>
        <v>06363391001</v>
      </c>
      <c r="C86" t="s">
        <v>15</v>
      </c>
      <c r="D86" t="s">
        <v>206</v>
      </c>
      <c r="E86" t="s">
        <v>45</v>
      </c>
      <c r="F86" s="1" t="s">
        <v>207</v>
      </c>
      <c r="G86" t="s">
        <v>62</v>
      </c>
      <c r="H86">
        <v>33454.660000000003</v>
      </c>
      <c r="I86" s="2">
        <v>42481</v>
      </c>
      <c r="J86" s="2">
        <v>42527</v>
      </c>
      <c r="K86">
        <v>33454.660000000003</v>
      </c>
    </row>
    <row r="87" spans="1:11" x14ac:dyDescent="0.25">
      <c r="A87" t="str">
        <f>"Z8A1A2F56A"</f>
        <v>Z8A1A2F56A</v>
      </c>
      <c r="B87" t="str">
        <f t="shared" si="2"/>
        <v>06363391001</v>
      </c>
      <c r="C87" t="s">
        <v>15</v>
      </c>
      <c r="D87" t="s">
        <v>208</v>
      </c>
      <c r="E87" t="s">
        <v>17</v>
      </c>
      <c r="F87" s="1" t="s">
        <v>124</v>
      </c>
      <c r="G87" t="s">
        <v>125</v>
      </c>
      <c r="H87">
        <v>200</v>
      </c>
      <c r="I87" s="2">
        <v>42527</v>
      </c>
      <c r="J87" s="2">
        <v>42531</v>
      </c>
      <c r="K87">
        <v>200</v>
      </c>
    </row>
    <row r="88" spans="1:11" x14ac:dyDescent="0.25">
      <c r="A88" t="str">
        <f>"Z5A19BDD65"</f>
        <v>Z5A19BDD65</v>
      </c>
      <c r="B88" t="str">
        <f t="shared" si="2"/>
        <v>06363391001</v>
      </c>
      <c r="C88" t="s">
        <v>15</v>
      </c>
      <c r="D88" t="s">
        <v>209</v>
      </c>
      <c r="E88" t="s">
        <v>17</v>
      </c>
      <c r="F88" s="1" t="s">
        <v>30</v>
      </c>
      <c r="G88" t="s">
        <v>31</v>
      </c>
      <c r="H88">
        <v>100</v>
      </c>
      <c r="I88" s="2">
        <v>42496</v>
      </c>
      <c r="J88" s="2">
        <v>42524</v>
      </c>
      <c r="K88">
        <v>100</v>
      </c>
    </row>
    <row r="89" spans="1:11" x14ac:dyDescent="0.25">
      <c r="A89" t="str">
        <f>"ZA61AA0DED"</f>
        <v>ZA61AA0DED</v>
      </c>
      <c r="B89" t="str">
        <f t="shared" si="2"/>
        <v>06363391001</v>
      </c>
      <c r="C89" t="s">
        <v>15</v>
      </c>
      <c r="D89" t="s">
        <v>210</v>
      </c>
      <c r="E89" t="s">
        <v>17</v>
      </c>
      <c r="F89" s="1" t="s">
        <v>211</v>
      </c>
      <c r="G89" t="s">
        <v>212</v>
      </c>
      <c r="H89">
        <v>2000</v>
      </c>
      <c r="I89" s="2">
        <v>42558</v>
      </c>
      <c r="J89" s="2">
        <v>42579</v>
      </c>
      <c r="K89">
        <v>2000</v>
      </c>
    </row>
    <row r="90" spans="1:11" x14ac:dyDescent="0.25">
      <c r="A90" t="str">
        <f>"Z551A73046"</f>
        <v>Z551A73046</v>
      </c>
      <c r="B90" t="str">
        <f t="shared" si="2"/>
        <v>06363391001</v>
      </c>
      <c r="C90" t="s">
        <v>15</v>
      </c>
      <c r="D90" t="s">
        <v>213</v>
      </c>
      <c r="E90" t="s">
        <v>17</v>
      </c>
      <c r="F90" s="1" t="s">
        <v>50</v>
      </c>
      <c r="G90" t="s">
        <v>51</v>
      </c>
      <c r="H90">
        <v>1745</v>
      </c>
      <c r="I90" s="2">
        <v>42550</v>
      </c>
      <c r="J90" s="2">
        <v>42947</v>
      </c>
      <c r="K90">
        <v>1745</v>
      </c>
    </row>
    <row r="91" spans="1:11" x14ac:dyDescent="0.25">
      <c r="A91" t="str">
        <f>"Z79187B2C2"</f>
        <v>Z79187B2C2</v>
      </c>
      <c r="B91" t="str">
        <f t="shared" si="2"/>
        <v>06363391001</v>
      </c>
      <c r="C91" t="s">
        <v>15</v>
      </c>
      <c r="D91" t="s">
        <v>187</v>
      </c>
      <c r="E91" t="s">
        <v>84</v>
      </c>
      <c r="F91" s="1" t="s">
        <v>214</v>
      </c>
      <c r="G91" t="s">
        <v>215</v>
      </c>
      <c r="H91">
        <v>3091.2</v>
      </c>
      <c r="I91" s="2">
        <v>42481</v>
      </c>
      <c r="J91" s="2">
        <v>43941</v>
      </c>
      <c r="K91">
        <v>1931.8</v>
      </c>
    </row>
    <row r="92" spans="1:11" x14ac:dyDescent="0.25">
      <c r="A92" t="str">
        <f>"ZCB1973244"</f>
        <v>ZCB1973244</v>
      </c>
      <c r="B92" t="str">
        <f t="shared" si="2"/>
        <v>06363391001</v>
      </c>
      <c r="C92" t="s">
        <v>15</v>
      </c>
      <c r="D92" t="s">
        <v>216</v>
      </c>
      <c r="E92" t="s">
        <v>84</v>
      </c>
      <c r="F92" s="1" t="s">
        <v>188</v>
      </c>
      <c r="G92" t="s">
        <v>189</v>
      </c>
      <c r="H92">
        <v>24251.200000000001</v>
      </c>
      <c r="I92" s="2">
        <v>42537</v>
      </c>
      <c r="J92" s="2">
        <v>43997</v>
      </c>
      <c r="K92">
        <v>15334.99</v>
      </c>
    </row>
    <row r="93" spans="1:11" x14ac:dyDescent="0.25">
      <c r="A93" t="str">
        <f>"Z921B016A8"</f>
        <v>Z921B016A8</v>
      </c>
      <c r="B93" t="str">
        <f t="shared" si="2"/>
        <v>06363391001</v>
      </c>
      <c r="C93" t="s">
        <v>15</v>
      </c>
      <c r="D93" t="s">
        <v>217</v>
      </c>
      <c r="E93" t="s">
        <v>17</v>
      </c>
      <c r="F93" s="1" t="s">
        <v>30</v>
      </c>
      <c r="G93" t="s">
        <v>31</v>
      </c>
      <c r="H93">
        <v>498</v>
      </c>
      <c r="I93" s="2">
        <v>42612</v>
      </c>
      <c r="J93" s="2">
        <v>42642</v>
      </c>
      <c r="K93">
        <v>498</v>
      </c>
    </row>
    <row r="94" spans="1:11" x14ac:dyDescent="0.25">
      <c r="A94" t="str">
        <f>"Z061A03B0A"</f>
        <v>Z061A03B0A</v>
      </c>
      <c r="B94" t="str">
        <f t="shared" si="2"/>
        <v>06363391001</v>
      </c>
      <c r="C94" t="s">
        <v>15</v>
      </c>
      <c r="D94" t="s">
        <v>218</v>
      </c>
      <c r="E94" t="s">
        <v>45</v>
      </c>
      <c r="F94" s="1" t="s">
        <v>219</v>
      </c>
      <c r="G94" t="s">
        <v>147</v>
      </c>
      <c r="H94">
        <v>13561</v>
      </c>
      <c r="I94" s="2">
        <v>42564</v>
      </c>
      <c r="J94" s="2">
        <v>42674</v>
      </c>
      <c r="K94">
        <v>13561</v>
      </c>
    </row>
    <row r="95" spans="1:11" x14ac:dyDescent="0.25">
      <c r="A95" t="str">
        <f>"ZC01A4497C"</f>
        <v>ZC01A4497C</v>
      </c>
      <c r="B95" t="str">
        <f t="shared" si="2"/>
        <v>06363391001</v>
      </c>
      <c r="C95" t="s">
        <v>15</v>
      </c>
      <c r="D95" t="s">
        <v>220</v>
      </c>
      <c r="E95" t="s">
        <v>45</v>
      </c>
      <c r="F95" s="1" t="s">
        <v>221</v>
      </c>
      <c r="G95" t="s">
        <v>147</v>
      </c>
      <c r="H95">
        <v>1070</v>
      </c>
      <c r="I95" s="2">
        <v>42564</v>
      </c>
      <c r="J95" s="2">
        <v>42587</v>
      </c>
      <c r="K95">
        <v>1070</v>
      </c>
    </row>
    <row r="96" spans="1:11" x14ac:dyDescent="0.25">
      <c r="A96" t="str">
        <f>"ZDE1AF5A4D"</f>
        <v>ZDE1AF5A4D</v>
      </c>
      <c r="B96" t="str">
        <f t="shared" si="2"/>
        <v>06363391001</v>
      </c>
      <c r="C96" t="s">
        <v>15</v>
      </c>
      <c r="D96" t="s">
        <v>222</v>
      </c>
      <c r="E96" t="s">
        <v>17</v>
      </c>
      <c r="F96" s="1" t="s">
        <v>39</v>
      </c>
      <c r="G96" t="s">
        <v>40</v>
      </c>
      <c r="H96">
        <v>2960</v>
      </c>
      <c r="I96" s="2">
        <v>42604</v>
      </c>
      <c r="J96" s="2">
        <v>42634</v>
      </c>
      <c r="K96">
        <v>2960</v>
      </c>
    </row>
    <row r="97" spans="1:11" x14ac:dyDescent="0.25">
      <c r="A97" t="str">
        <f>"ZC41B356D3"</f>
        <v>ZC41B356D3</v>
      </c>
      <c r="B97" t="str">
        <f t="shared" si="2"/>
        <v>06363391001</v>
      </c>
      <c r="C97" t="s">
        <v>15</v>
      </c>
      <c r="D97" t="s">
        <v>223</v>
      </c>
      <c r="E97" t="s">
        <v>17</v>
      </c>
      <c r="F97" s="1" t="s">
        <v>224</v>
      </c>
      <c r="G97" t="s">
        <v>225</v>
      </c>
      <c r="H97">
        <v>650</v>
      </c>
      <c r="I97" s="2">
        <v>42629</v>
      </c>
      <c r="J97" s="2">
        <v>42660</v>
      </c>
      <c r="K97">
        <v>650</v>
      </c>
    </row>
    <row r="98" spans="1:11" x14ac:dyDescent="0.25">
      <c r="A98" t="str">
        <f>"ZA71B579F4"</f>
        <v>ZA71B579F4</v>
      </c>
      <c r="B98" t="str">
        <f t="shared" si="2"/>
        <v>06363391001</v>
      </c>
      <c r="C98" t="s">
        <v>15</v>
      </c>
      <c r="D98" t="s">
        <v>226</v>
      </c>
      <c r="E98" t="s">
        <v>17</v>
      </c>
      <c r="F98" s="1" t="s">
        <v>50</v>
      </c>
      <c r="G98" t="s">
        <v>51</v>
      </c>
      <c r="H98">
        <v>125</v>
      </c>
      <c r="I98" s="2">
        <v>42640</v>
      </c>
      <c r="J98" s="2">
        <v>42669</v>
      </c>
      <c r="K98">
        <v>125</v>
      </c>
    </row>
    <row r="99" spans="1:11" x14ac:dyDescent="0.25">
      <c r="A99" t="str">
        <f>"Z091A3A768"</f>
        <v>Z091A3A768</v>
      </c>
      <c r="B99" t="str">
        <f t="shared" ref="B99:B130" si="3">"06363391001"</f>
        <v>06363391001</v>
      </c>
      <c r="C99" t="s">
        <v>15</v>
      </c>
      <c r="D99" t="s">
        <v>227</v>
      </c>
      <c r="E99" t="s">
        <v>84</v>
      </c>
      <c r="F99" s="1" t="s">
        <v>228</v>
      </c>
      <c r="G99" t="s">
        <v>229</v>
      </c>
      <c r="H99">
        <v>13910</v>
      </c>
      <c r="I99" s="2">
        <v>42614</v>
      </c>
      <c r="J99" s="2">
        <v>43708</v>
      </c>
      <c r="K99">
        <v>13910</v>
      </c>
    </row>
    <row r="100" spans="1:11" x14ac:dyDescent="0.25">
      <c r="A100" t="str">
        <f>"Z911B7D6DB"</f>
        <v>Z911B7D6DB</v>
      </c>
      <c r="B100" t="str">
        <f t="shared" si="3"/>
        <v>06363391001</v>
      </c>
      <c r="C100" t="s">
        <v>15</v>
      </c>
      <c r="D100" t="s">
        <v>230</v>
      </c>
      <c r="E100" t="s">
        <v>17</v>
      </c>
      <c r="F100" s="1" t="s">
        <v>50</v>
      </c>
      <c r="G100" t="s">
        <v>51</v>
      </c>
      <c r="H100">
        <v>2500</v>
      </c>
      <c r="I100" s="2">
        <v>42650</v>
      </c>
      <c r="J100" s="2">
        <v>42681</v>
      </c>
      <c r="K100">
        <v>2500</v>
      </c>
    </row>
    <row r="101" spans="1:11" x14ac:dyDescent="0.25">
      <c r="A101" t="str">
        <f>"Z831A5F241"</f>
        <v>Z831A5F241</v>
      </c>
      <c r="B101" t="str">
        <f t="shared" si="3"/>
        <v>06363391001</v>
      </c>
      <c r="C101" t="s">
        <v>15</v>
      </c>
      <c r="D101" t="s">
        <v>187</v>
      </c>
      <c r="E101" t="s">
        <v>84</v>
      </c>
      <c r="F101" s="1" t="s">
        <v>188</v>
      </c>
      <c r="G101" t="s">
        <v>189</v>
      </c>
      <c r="H101">
        <v>30971.200000000001</v>
      </c>
      <c r="I101" s="2">
        <v>42673</v>
      </c>
      <c r="J101" s="2">
        <v>44103</v>
      </c>
      <c r="K101">
        <v>17357.439999999999</v>
      </c>
    </row>
    <row r="102" spans="1:11" x14ac:dyDescent="0.25">
      <c r="A102" t="str">
        <f>"ZE51B90BCB"</f>
        <v>ZE51B90BCB</v>
      </c>
      <c r="B102" t="str">
        <f t="shared" si="3"/>
        <v>06363391001</v>
      </c>
      <c r="C102" t="s">
        <v>15</v>
      </c>
      <c r="D102" t="s">
        <v>231</v>
      </c>
      <c r="E102" t="s">
        <v>17</v>
      </c>
      <c r="F102" s="1" t="s">
        <v>232</v>
      </c>
      <c r="G102" t="s">
        <v>233</v>
      </c>
      <c r="H102">
        <v>210</v>
      </c>
      <c r="I102" s="2">
        <v>42656</v>
      </c>
      <c r="J102" s="2">
        <v>42685</v>
      </c>
      <c r="K102">
        <v>210</v>
      </c>
    </row>
    <row r="103" spans="1:11" x14ac:dyDescent="0.25">
      <c r="A103" t="str">
        <f>"Z151BA6C96"</f>
        <v>Z151BA6C96</v>
      </c>
      <c r="B103" t="str">
        <f t="shared" si="3"/>
        <v>06363391001</v>
      </c>
      <c r="C103" t="s">
        <v>15</v>
      </c>
      <c r="D103" t="s">
        <v>234</v>
      </c>
      <c r="E103" t="s">
        <v>17</v>
      </c>
      <c r="F103" s="1" t="s">
        <v>235</v>
      </c>
      <c r="G103" t="s">
        <v>236</v>
      </c>
      <c r="H103">
        <v>3831.75</v>
      </c>
      <c r="I103" s="2">
        <v>42669</v>
      </c>
      <c r="J103" s="2">
        <v>42688</v>
      </c>
      <c r="K103">
        <v>3831.75</v>
      </c>
    </row>
    <row r="104" spans="1:11" x14ac:dyDescent="0.25">
      <c r="A104" t="str">
        <f>"ZAA1BB25DB"</f>
        <v>ZAA1BB25DB</v>
      </c>
      <c r="B104" t="str">
        <f t="shared" si="3"/>
        <v>06363391001</v>
      </c>
      <c r="C104" t="s">
        <v>15</v>
      </c>
      <c r="D104" t="s">
        <v>237</v>
      </c>
      <c r="E104" t="s">
        <v>17</v>
      </c>
      <c r="F104" s="1" t="s">
        <v>111</v>
      </c>
      <c r="G104" t="s">
        <v>112</v>
      </c>
      <c r="H104">
        <v>354.26</v>
      </c>
      <c r="I104" s="2">
        <v>42664</v>
      </c>
      <c r="J104" s="2">
        <v>42695</v>
      </c>
      <c r="K104">
        <v>354.26</v>
      </c>
    </row>
    <row r="105" spans="1:11" x14ac:dyDescent="0.25">
      <c r="A105" t="str">
        <f>"Z751BC233D"</f>
        <v>Z751BC233D</v>
      </c>
      <c r="B105" t="str">
        <f t="shared" si="3"/>
        <v>06363391001</v>
      </c>
      <c r="C105" t="s">
        <v>15</v>
      </c>
      <c r="D105" t="s">
        <v>238</v>
      </c>
      <c r="E105" t="s">
        <v>17</v>
      </c>
      <c r="F105" s="1" t="s">
        <v>50</v>
      </c>
      <c r="G105" t="s">
        <v>51</v>
      </c>
      <c r="H105">
        <v>3985</v>
      </c>
      <c r="I105" s="2">
        <v>42669</v>
      </c>
      <c r="J105" s="2">
        <v>42699</v>
      </c>
      <c r="K105">
        <v>3985</v>
      </c>
    </row>
    <row r="106" spans="1:11" x14ac:dyDescent="0.25">
      <c r="A106" t="str">
        <f>"Z5F1BD3D91"</f>
        <v>Z5F1BD3D91</v>
      </c>
      <c r="B106" t="str">
        <f t="shared" si="3"/>
        <v>06363391001</v>
      </c>
      <c r="C106" t="s">
        <v>15</v>
      </c>
      <c r="D106" t="s">
        <v>239</v>
      </c>
      <c r="E106" t="s">
        <v>17</v>
      </c>
      <c r="F106" s="1" t="s">
        <v>50</v>
      </c>
      <c r="G106" t="s">
        <v>51</v>
      </c>
      <c r="H106">
        <v>590</v>
      </c>
      <c r="I106" s="2">
        <v>42676</v>
      </c>
      <c r="J106" s="2">
        <v>42705</v>
      </c>
      <c r="K106">
        <v>590</v>
      </c>
    </row>
    <row r="107" spans="1:11" x14ac:dyDescent="0.25">
      <c r="A107" t="str">
        <f>"0000000000"</f>
        <v>0000000000</v>
      </c>
      <c r="B107" t="str">
        <f t="shared" si="3"/>
        <v>06363391001</v>
      </c>
      <c r="C107" t="s">
        <v>15</v>
      </c>
      <c r="D107" t="s">
        <v>240</v>
      </c>
      <c r="E107" t="s">
        <v>17</v>
      </c>
      <c r="F107" s="1" t="s">
        <v>241</v>
      </c>
      <c r="G107" t="s">
        <v>242</v>
      </c>
      <c r="H107">
        <v>0</v>
      </c>
      <c r="I107" s="2">
        <v>42662</v>
      </c>
      <c r="J107" s="2">
        <v>42692</v>
      </c>
      <c r="K107">
        <v>612.20000000000005</v>
      </c>
    </row>
    <row r="108" spans="1:11" x14ac:dyDescent="0.25">
      <c r="A108" t="str">
        <f>"6822392FF7"</f>
        <v>6822392FF7</v>
      </c>
      <c r="B108" t="str">
        <f t="shared" si="3"/>
        <v>06363391001</v>
      </c>
      <c r="C108" t="s">
        <v>15</v>
      </c>
      <c r="D108" t="s">
        <v>243</v>
      </c>
      <c r="E108" t="s">
        <v>84</v>
      </c>
      <c r="F108" s="1" t="s">
        <v>244</v>
      </c>
      <c r="G108" t="s">
        <v>245</v>
      </c>
      <c r="H108">
        <v>340000</v>
      </c>
      <c r="I108" s="2">
        <v>42649</v>
      </c>
      <c r="J108" s="2">
        <v>43378</v>
      </c>
      <c r="K108">
        <v>214710.38</v>
      </c>
    </row>
    <row r="109" spans="1:11" x14ac:dyDescent="0.25">
      <c r="A109" t="str">
        <f>"Z8A1A449A3"</f>
        <v>Z8A1A449A3</v>
      </c>
      <c r="B109" t="str">
        <f t="shared" si="3"/>
        <v>06363391001</v>
      </c>
      <c r="C109" t="s">
        <v>15</v>
      </c>
      <c r="D109" t="s">
        <v>246</v>
      </c>
      <c r="E109" t="s">
        <v>45</v>
      </c>
      <c r="F109" s="1" t="s">
        <v>247</v>
      </c>
      <c r="G109" t="s">
        <v>62</v>
      </c>
      <c r="H109">
        <v>8063.45</v>
      </c>
      <c r="I109" s="2">
        <v>42669</v>
      </c>
      <c r="J109" s="2">
        <v>42699</v>
      </c>
      <c r="K109">
        <v>8063.45</v>
      </c>
    </row>
    <row r="110" spans="1:11" x14ac:dyDescent="0.25">
      <c r="A110" t="str">
        <f>"Z0E1C06D0R"</f>
        <v>Z0E1C06D0R</v>
      </c>
      <c r="B110" t="str">
        <f t="shared" si="3"/>
        <v>06363391001</v>
      </c>
      <c r="C110" t="s">
        <v>15</v>
      </c>
      <c r="D110" t="s">
        <v>248</v>
      </c>
      <c r="E110" t="s">
        <v>17</v>
      </c>
      <c r="F110" s="1" t="s">
        <v>50</v>
      </c>
      <c r="G110" t="s">
        <v>51</v>
      </c>
      <c r="H110">
        <v>204</v>
      </c>
      <c r="I110" s="2">
        <v>42689</v>
      </c>
      <c r="J110" s="2">
        <v>42718</v>
      </c>
      <c r="K110">
        <v>204</v>
      </c>
    </row>
    <row r="111" spans="1:11" x14ac:dyDescent="0.25">
      <c r="A111" t="str">
        <f>"ZC71AC15A5"</f>
        <v>ZC71AC15A5</v>
      </c>
      <c r="B111" t="str">
        <f t="shared" si="3"/>
        <v>06363391001</v>
      </c>
      <c r="C111" t="s">
        <v>15</v>
      </c>
      <c r="D111" t="s">
        <v>249</v>
      </c>
      <c r="E111" t="s">
        <v>17</v>
      </c>
      <c r="F111" s="1" t="s">
        <v>250</v>
      </c>
      <c r="G111" t="s">
        <v>251</v>
      </c>
      <c r="H111">
        <v>200</v>
      </c>
      <c r="I111" s="2">
        <v>42576</v>
      </c>
      <c r="J111" s="2">
        <v>42583</v>
      </c>
      <c r="K111">
        <v>200</v>
      </c>
    </row>
    <row r="112" spans="1:11" x14ac:dyDescent="0.25">
      <c r="A112" t="str">
        <f>"Z051C67EA2"</f>
        <v>Z051C67EA2</v>
      </c>
      <c r="B112" t="str">
        <f t="shared" si="3"/>
        <v>06363391001</v>
      </c>
      <c r="C112" t="s">
        <v>15</v>
      </c>
      <c r="D112" t="s">
        <v>252</v>
      </c>
      <c r="E112" t="s">
        <v>17</v>
      </c>
      <c r="F112" s="1" t="s">
        <v>253</v>
      </c>
      <c r="G112" t="s">
        <v>254</v>
      </c>
      <c r="H112">
        <v>500</v>
      </c>
      <c r="I112" s="2">
        <v>42711</v>
      </c>
      <c r="J112" s="2">
        <v>42740</v>
      </c>
      <c r="K112">
        <v>0</v>
      </c>
    </row>
    <row r="113" spans="1:11" x14ac:dyDescent="0.25">
      <c r="A113" t="str">
        <f>"Z361C47C59"</f>
        <v>Z361C47C59</v>
      </c>
      <c r="B113" t="str">
        <f t="shared" si="3"/>
        <v>06363391001</v>
      </c>
      <c r="C113" t="s">
        <v>15</v>
      </c>
      <c r="D113" t="s">
        <v>255</v>
      </c>
      <c r="E113" t="s">
        <v>17</v>
      </c>
      <c r="F113" s="1" t="s">
        <v>39</v>
      </c>
      <c r="G113" t="s">
        <v>40</v>
      </c>
      <c r="H113">
        <v>20570</v>
      </c>
      <c r="I113" s="2">
        <v>42704</v>
      </c>
      <c r="J113" s="2">
        <v>42734</v>
      </c>
      <c r="K113">
        <v>18390</v>
      </c>
    </row>
    <row r="114" spans="1:11" x14ac:dyDescent="0.25">
      <c r="A114" t="str">
        <f>"Z411C3B265"</f>
        <v>Z411C3B265</v>
      </c>
      <c r="B114" t="str">
        <f t="shared" si="3"/>
        <v>06363391001</v>
      </c>
      <c r="C114" t="s">
        <v>15</v>
      </c>
      <c r="D114" t="s">
        <v>256</v>
      </c>
      <c r="E114" t="s">
        <v>17</v>
      </c>
      <c r="F114" s="1" t="s">
        <v>30</v>
      </c>
      <c r="G114" t="s">
        <v>31</v>
      </c>
      <c r="H114">
        <v>992.01</v>
      </c>
      <c r="I114" s="2">
        <v>42703</v>
      </c>
      <c r="J114" s="2">
        <v>42732</v>
      </c>
      <c r="K114">
        <v>992.01</v>
      </c>
    </row>
    <row r="115" spans="1:11" x14ac:dyDescent="0.25">
      <c r="A115" t="str">
        <f>"ZCD1C3B1E4"</f>
        <v>ZCD1C3B1E4</v>
      </c>
      <c r="B115" t="str">
        <f t="shared" si="3"/>
        <v>06363391001</v>
      </c>
      <c r="C115" t="s">
        <v>15</v>
      </c>
      <c r="D115" t="s">
        <v>257</v>
      </c>
      <c r="E115" t="s">
        <v>17</v>
      </c>
      <c r="F115" s="1" t="s">
        <v>130</v>
      </c>
      <c r="G115" t="s">
        <v>131</v>
      </c>
      <c r="H115">
        <v>1271.19</v>
      </c>
      <c r="I115" s="2">
        <v>42703</v>
      </c>
      <c r="J115" s="2">
        <v>42732</v>
      </c>
      <c r="K115">
        <v>1271.19</v>
      </c>
    </row>
    <row r="116" spans="1:11" x14ac:dyDescent="0.25">
      <c r="A116" t="str">
        <f>"ZB41C47CF9"</f>
        <v>ZB41C47CF9</v>
      </c>
      <c r="B116" t="str">
        <f t="shared" si="3"/>
        <v>06363391001</v>
      </c>
      <c r="C116" t="s">
        <v>15</v>
      </c>
      <c r="D116" t="s">
        <v>258</v>
      </c>
      <c r="E116" t="s">
        <v>17</v>
      </c>
      <c r="F116" s="1" t="s">
        <v>259</v>
      </c>
      <c r="G116" t="s">
        <v>260</v>
      </c>
      <c r="H116">
        <v>950</v>
      </c>
      <c r="I116" s="2">
        <v>42704</v>
      </c>
      <c r="J116" s="2">
        <v>42733</v>
      </c>
      <c r="K116">
        <v>950</v>
      </c>
    </row>
    <row r="117" spans="1:11" x14ac:dyDescent="0.25">
      <c r="A117" t="str">
        <f>"Z281C51769"</f>
        <v>Z281C51769</v>
      </c>
      <c r="B117" t="str">
        <f t="shared" si="3"/>
        <v>06363391001</v>
      </c>
      <c r="C117" t="s">
        <v>15</v>
      </c>
      <c r="D117" t="s">
        <v>261</v>
      </c>
      <c r="E117" t="s">
        <v>17</v>
      </c>
      <c r="F117" s="1" t="s">
        <v>130</v>
      </c>
      <c r="G117" t="s">
        <v>131</v>
      </c>
      <c r="H117">
        <v>1345.45</v>
      </c>
      <c r="I117" s="2">
        <v>42706</v>
      </c>
      <c r="J117" s="2">
        <v>42737</v>
      </c>
      <c r="K117">
        <v>1345.45</v>
      </c>
    </row>
    <row r="118" spans="1:11" x14ac:dyDescent="0.25">
      <c r="A118" t="str">
        <f>"Z8D1C2C8F0"</f>
        <v>Z8D1C2C8F0</v>
      </c>
      <c r="B118" t="str">
        <f t="shared" si="3"/>
        <v>06363391001</v>
      </c>
      <c r="C118" t="s">
        <v>15</v>
      </c>
      <c r="D118" t="s">
        <v>262</v>
      </c>
      <c r="E118" t="s">
        <v>17</v>
      </c>
      <c r="F118" s="1" t="s">
        <v>263</v>
      </c>
      <c r="G118" t="s">
        <v>264</v>
      </c>
      <c r="H118">
        <v>927.52</v>
      </c>
      <c r="I118" s="2">
        <v>42698</v>
      </c>
      <c r="J118" s="2">
        <v>42727</v>
      </c>
      <c r="K118">
        <v>927.52</v>
      </c>
    </row>
    <row r="119" spans="1:11" x14ac:dyDescent="0.25">
      <c r="A119" t="str">
        <f>"Z251C642A0"</f>
        <v>Z251C642A0</v>
      </c>
      <c r="B119" t="str">
        <f t="shared" si="3"/>
        <v>06363391001</v>
      </c>
      <c r="C119" t="s">
        <v>15</v>
      </c>
      <c r="D119" t="s">
        <v>265</v>
      </c>
      <c r="E119" t="s">
        <v>17</v>
      </c>
      <c r="F119" s="1" t="s">
        <v>80</v>
      </c>
      <c r="G119" t="s">
        <v>22</v>
      </c>
      <c r="H119">
        <v>8189</v>
      </c>
      <c r="I119" s="2">
        <v>42740</v>
      </c>
      <c r="J119" s="2">
        <v>42760</v>
      </c>
      <c r="K119">
        <v>8189</v>
      </c>
    </row>
    <row r="120" spans="1:11" x14ac:dyDescent="0.25">
      <c r="A120" t="str">
        <f>"Z571973260"</f>
        <v>Z571973260</v>
      </c>
      <c r="B120" t="str">
        <f t="shared" si="3"/>
        <v>06363391001</v>
      </c>
      <c r="C120" t="s">
        <v>15</v>
      </c>
      <c r="D120" t="s">
        <v>266</v>
      </c>
      <c r="E120" t="s">
        <v>84</v>
      </c>
      <c r="F120" s="1" t="s">
        <v>267</v>
      </c>
      <c r="G120" t="s">
        <v>268</v>
      </c>
      <c r="H120">
        <v>8275.84</v>
      </c>
      <c r="I120" s="2">
        <v>42552</v>
      </c>
      <c r="J120" s="2">
        <v>44012</v>
      </c>
      <c r="K120">
        <v>4655.16</v>
      </c>
    </row>
    <row r="121" spans="1:11" x14ac:dyDescent="0.25">
      <c r="A121" t="str">
        <f>"Z7B1C87FD9"</f>
        <v>Z7B1C87FD9</v>
      </c>
      <c r="B121" t="str">
        <f t="shared" si="3"/>
        <v>06363391001</v>
      </c>
      <c r="C121" t="s">
        <v>15</v>
      </c>
      <c r="D121" t="s">
        <v>269</v>
      </c>
      <c r="E121" t="s">
        <v>17</v>
      </c>
      <c r="F121" s="1" t="s">
        <v>270</v>
      </c>
      <c r="G121" t="s">
        <v>271</v>
      </c>
      <c r="H121">
        <v>1885.14</v>
      </c>
      <c r="I121" s="2">
        <v>42726</v>
      </c>
      <c r="J121" s="2">
        <v>42735</v>
      </c>
      <c r="K121">
        <v>1885.14</v>
      </c>
    </row>
    <row r="122" spans="1:11" x14ac:dyDescent="0.25">
      <c r="A122" t="str">
        <f>"6647537910"</f>
        <v>6647537910</v>
      </c>
      <c r="B122" t="str">
        <f t="shared" si="3"/>
        <v>06363391001</v>
      </c>
      <c r="C122" t="s">
        <v>15</v>
      </c>
      <c r="D122" t="s">
        <v>272</v>
      </c>
      <c r="E122" t="s">
        <v>84</v>
      </c>
      <c r="F122" s="1" t="s">
        <v>250</v>
      </c>
      <c r="G122" t="s">
        <v>251</v>
      </c>
      <c r="H122">
        <v>5847729.0700000003</v>
      </c>
      <c r="I122" s="2">
        <v>42522</v>
      </c>
      <c r="J122" s="2">
        <v>43852</v>
      </c>
      <c r="K122">
        <v>1727256.84</v>
      </c>
    </row>
    <row r="123" spans="1:11" x14ac:dyDescent="0.25">
      <c r="A123" t="str">
        <f>"674660850B"</f>
        <v>674660850B</v>
      </c>
      <c r="B123" t="str">
        <f t="shared" si="3"/>
        <v>06363391001</v>
      </c>
      <c r="C123" t="s">
        <v>15</v>
      </c>
      <c r="D123" t="s">
        <v>273</v>
      </c>
      <c r="E123" t="s">
        <v>84</v>
      </c>
      <c r="F123" s="1" t="s">
        <v>274</v>
      </c>
      <c r="G123" t="s">
        <v>275</v>
      </c>
      <c r="H123">
        <v>889534.4</v>
      </c>
      <c r="I123" s="2">
        <v>42558</v>
      </c>
      <c r="J123" s="2">
        <v>42735</v>
      </c>
      <c r="K123">
        <v>859719.95</v>
      </c>
    </row>
    <row r="124" spans="1:11" x14ac:dyDescent="0.25">
      <c r="A124" t="str">
        <f>"ZDF1AA5C0A"</f>
        <v>ZDF1AA5C0A</v>
      </c>
      <c r="B124" t="str">
        <f t="shared" si="3"/>
        <v>06363391001</v>
      </c>
      <c r="C124" t="s">
        <v>15</v>
      </c>
      <c r="D124" t="s">
        <v>276</v>
      </c>
      <c r="E124" t="s">
        <v>17</v>
      </c>
      <c r="F124" s="1" t="s">
        <v>277</v>
      </c>
      <c r="G124" t="s">
        <v>278</v>
      </c>
      <c r="H124">
        <v>55</v>
      </c>
      <c r="I124" s="2">
        <v>42565</v>
      </c>
      <c r="J124" s="2">
        <v>42573</v>
      </c>
      <c r="K124">
        <v>55</v>
      </c>
    </row>
    <row r="125" spans="1:11" x14ac:dyDescent="0.25">
      <c r="A125" t="str">
        <f>"Z8B1AA5BF3"</f>
        <v>Z8B1AA5BF3</v>
      </c>
      <c r="B125" t="str">
        <f t="shared" si="3"/>
        <v>06363391001</v>
      </c>
      <c r="C125" t="s">
        <v>15</v>
      </c>
      <c r="D125" t="s">
        <v>279</v>
      </c>
      <c r="E125" t="s">
        <v>17</v>
      </c>
      <c r="F125" s="1" t="s">
        <v>280</v>
      </c>
      <c r="G125" t="s">
        <v>281</v>
      </c>
      <c r="H125">
        <v>90</v>
      </c>
      <c r="I125" s="2">
        <v>42571</v>
      </c>
      <c r="J125" s="2">
        <v>42571</v>
      </c>
      <c r="K125">
        <v>90</v>
      </c>
    </row>
    <row r="126" spans="1:11" x14ac:dyDescent="0.25">
      <c r="A126" t="str">
        <f>"Z951ADE3B2"</f>
        <v>Z951ADE3B2</v>
      </c>
      <c r="B126" t="str">
        <f t="shared" si="3"/>
        <v>06363391001</v>
      </c>
      <c r="C126" t="s">
        <v>15</v>
      </c>
      <c r="D126" t="s">
        <v>282</v>
      </c>
      <c r="E126" t="s">
        <v>17</v>
      </c>
      <c r="F126" s="1" t="s">
        <v>283</v>
      </c>
      <c r="G126" t="s">
        <v>284</v>
      </c>
      <c r="H126">
        <v>151</v>
      </c>
      <c r="I126" s="2">
        <v>42586</v>
      </c>
      <c r="J126" s="2">
        <v>42618</v>
      </c>
      <c r="K126">
        <v>151</v>
      </c>
    </row>
    <row r="127" spans="1:11" x14ac:dyDescent="0.25">
      <c r="A127" t="str">
        <f>"Z3B1A4E4D4"</f>
        <v>Z3B1A4E4D4</v>
      </c>
      <c r="B127" t="str">
        <f t="shared" si="3"/>
        <v>06363391001</v>
      </c>
      <c r="C127" t="s">
        <v>15</v>
      </c>
      <c r="D127" t="s">
        <v>285</v>
      </c>
      <c r="E127" t="s">
        <v>17</v>
      </c>
      <c r="F127" s="1" t="s">
        <v>174</v>
      </c>
      <c r="G127" t="s">
        <v>47</v>
      </c>
      <c r="H127">
        <v>1920</v>
      </c>
      <c r="I127" s="2">
        <v>42543</v>
      </c>
      <c r="J127" s="2">
        <v>42549</v>
      </c>
      <c r="K127">
        <v>0</v>
      </c>
    </row>
    <row r="128" spans="1:11" x14ac:dyDescent="0.25">
      <c r="A128" t="str">
        <f>"Z2219E42C8"</f>
        <v>Z2219E42C8</v>
      </c>
      <c r="B128" t="str">
        <f t="shared" si="3"/>
        <v>06363391001</v>
      </c>
      <c r="C128" t="s">
        <v>15</v>
      </c>
      <c r="D128" t="s">
        <v>286</v>
      </c>
      <c r="E128" t="s">
        <v>17</v>
      </c>
      <c r="F128" s="1" t="s">
        <v>130</v>
      </c>
      <c r="G128" t="s">
        <v>131</v>
      </c>
      <c r="H128">
        <v>711.2</v>
      </c>
      <c r="I128" s="2">
        <v>42530</v>
      </c>
      <c r="J128" s="2">
        <v>42534</v>
      </c>
      <c r="K128">
        <v>0</v>
      </c>
    </row>
    <row r="129" spans="1:11" x14ac:dyDescent="0.25">
      <c r="A129" t="str">
        <f>"Z901A48CF2"</f>
        <v>Z901A48CF2</v>
      </c>
      <c r="B129" t="str">
        <f t="shared" si="3"/>
        <v>06363391001</v>
      </c>
      <c r="C129" t="s">
        <v>15</v>
      </c>
      <c r="D129" t="s">
        <v>287</v>
      </c>
      <c r="E129" t="s">
        <v>17</v>
      </c>
      <c r="F129" s="1" t="s">
        <v>50</v>
      </c>
      <c r="G129" t="s">
        <v>51</v>
      </c>
      <c r="H129">
        <v>510</v>
      </c>
      <c r="I129" s="2">
        <v>42535</v>
      </c>
      <c r="J129" s="2">
        <v>42564</v>
      </c>
      <c r="K129">
        <v>510</v>
      </c>
    </row>
    <row r="130" spans="1:11" x14ac:dyDescent="0.25">
      <c r="A130" t="str">
        <f>"Z321A4E45D"</f>
        <v>Z321A4E45D</v>
      </c>
      <c r="B130" t="str">
        <f t="shared" si="3"/>
        <v>06363391001</v>
      </c>
      <c r="C130" t="s">
        <v>15</v>
      </c>
      <c r="D130" t="s">
        <v>288</v>
      </c>
      <c r="E130" t="s">
        <v>17</v>
      </c>
      <c r="F130" s="1" t="s">
        <v>73</v>
      </c>
      <c r="G130" t="s">
        <v>74</v>
      </c>
      <c r="H130">
        <v>201</v>
      </c>
      <c r="I130" s="2">
        <v>42544</v>
      </c>
      <c r="J130" s="2">
        <v>42544</v>
      </c>
      <c r="K130">
        <v>0</v>
      </c>
    </row>
    <row r="131" spans="1:11" x14ac:dyDescent="0.25">
      <c r="A131" t="str">
        <f>"Z410A813F7"</f>
        <v>Z410A813F7</v>
      </c>
      <c r="B131" t="str">
        <f t="shared" ref="B131:B162" si="4">"06363391001"</f>
        <v>06363391001</v>
      </c>
      <c r="C131" t="s">
        <v>15</v>
      </c>
      <c r="D131" t="s">
        <v>289</v>
      </c>
      <c r="E131" t="s">
        <v>17</v>
      </c>
      <c r="F131" s="1" t="s">
        <v>50</v>
      </c>
      <c r="G131" t="s">
        <v>51</v>
      </c>
      <c r="H131">
        <v>340</v>
      </c>
      <c r="I131" s="2">
        <v>42555</v>
      </c>
      <c r="J131" s="2">
        <v>42585</v>
      </c>
      <c r="K131">
        <v>340</v>
      </c>
    </row>
    <row r="132" spans="1:11" x14ac:dyDescent="0.25">
      <c r="A132" t="str">
        <f>"Z0C1B20ADB"</f>
        <v>Z0C1B20ADB</v>
      </c>
      <c r="B132" t="str">
        <f t="shared" si="4"/>
        <v>06363391001</v>
      </c>
      <c r="C132" t="s">
        <v>15</v>
      </c>
      <c r="D132" t="s">
        <v>290</v>
      </c>
      <c r="E132" t="s">
        <v>17</v>
      </c>
      <c r="F132" s="1" t="s">
        <v>291</v>
      </c>
      <c r="G132" t="s">
        <v>292</v>
      </c>
      <c r="H132">
        <v>660.31</v>
      </c>
      <c r="I132" s="2">
        <v>42621</v>
      </c>
      <c r="J132" s="2">
        <v>42643</v>
      </c>
      <c r="K132">
        <v>660.31</v>
      </c>
    </row>
    <row r="133" spans="1:11" x14ac:dyDescent="0.25">
      <c r="A133" t="str">
        <f>"ZA71C62BD1"</f>
        <v>ZA71C62BD1</v>
      </c>
      <c r="B133" t="str">
        <f t="shared" si="4"/>
        <v>06363391001</v>
      </c>
      <c r="C133" t="s">
        <v>15</v>
      </c>
      <c r="D133" t="s">
        <v>293</v>
      </c>
      <c r="E133" t="s">
        <v>17</v>
      </c>
      <c r="F133" s="1" t="s">
        <v>294</v>
      </c>
      <c r="G133" t="s">
        <v>295</v>
      </c>
      <c r="H133">
        <v>1188</v>
      </c>
      <c r="I133" s="2">
        <v>42711</v>
      </c>
      <c r="J133" s="2">
        <v>42741</v>
      </c>
      <c r="K133">
        <v>1128.5999999999999</v>
      </c>
    </row>
    <row r="134" spans="1:11" x14ac:dyDescent="0.25">
      <c r="A134" t="str">
        <f>"ZEF1C7721C"</f>
        <v>ZEF1C7721C</v>
      </c>
      <c r="B134" t="str">
        <f t="shared" si="4"/>
        <v>06363391001</v>
      </c>
      <c r="C134" t="s">
        <v>15</v>
      </c>
      <c r="D134" t="s">
        <v>296</v>
      </c>
      <c r="E134" t="s">
        <v>17</v>
      </c>
      <c r="F134" s="1" t="s">
        <v>297</v>
      </c>
      <c r="G134" t="s">
        <v>298</v>
      </c>
      <c r="H134">
        <v>6895.8</v>
      </c>
      <c r="I134" s="2">
        <v>42716</v>
      </c>
      <c r="J134" s="2">
        <v>42790</v>
      </c>
      <c r="K134">
        <v>6895.8</v>
      </c>
    </row>
    <row r="135" spans="1:11" x14ac:dyDescent="0.25">
      <c r="A135" t="str">
        <f>"Z711CBB6B5"</f>
        <v>Z711CBB6B5</v>
      </c>
      <c r="B135" t="str">
        <f t="shared" si="4"/>
        <v>06363391001</v>
      </c>
      <c r="C135" t="s">
        <v>15</v>
      </c>
      <c r="D135" t="s">
        <v>299</v>
      </c>
      <c r="E135" t="s">
        <v>17</v>
      </c>
      <c r="F135" s="1" t="s">
        <v>300</v>
      </c>
      <c r="G135" t="s">
        <v>147</v>
      </c>
      <c r="H135">
        <v>5518.5</v>
      </c>
      <c r="I135" s="2">
        <v>42732</v>
      </c>
      <c r="J135" s="2">
        <v>42793</v>
      </c>
      <c r="K135">
        <v>5518.5</v>
      </c>
    </row>
    <row r="136" spans="1:11" x14ac:dyDescent="0.25">
      <c r="A136" t="str">
        <f>"ZB81AF56EC"</f>
        <v>ZB81AF56EC</v>
      </c>
      <c r="B136" t="str">
        <f t="shared" si="4"/>
        <v>06363391001</v>
      </c>
      <c r="C136" t="s">
        <v>15</v>
      </c>
      <c r="D136" t="s">
        <v>301</v>
      </c>
      <c r="E136" t="s">
        <v>17</v>
      </c>
      <c r="F136" s="1" t="s">
        <v>50</v>
      </c>
      <c r="G136" t="s">
        <v>51</v>
      </c>
      <c r="H136">
        <v>170</v>
      </c>
      <c r="I136" s="2">
        <v>42604</v>
      </c>
      <c r="J136" s="2">
        <v>42634</v>
      </c>
      <c r="K136">
        <v>170</v>
      </c>
    </row>
    <row r="137" spans="1:11" x14ac:dyDescent="0.25">
      <c r="A137" t="str">
        <f>"Z461B016C3"</f>
        <v>Z461B016C3</v>
      </c>
      <c r="B137" t="str">
        <f t="shared" si="4"/>
        <v>06363391001</v>
      </c>
      <c r="C137" t="s">
        <v>15</v>
      </c>
      <c r="D137" t="s">
        <v>302</v>
      </c>
      <c r="E137" t="s">
        <v>17</v>
      </c>
      <c r="F137" s="1" t="s">
        <v>39</v>
      </c>
      <c r="G137" t="s">
        <v>40</v>
      </c>
      <c r="H137">
        <v>1870</v>
      </c>
      <c r="I137" s="2">
        <v>42611</v>
      </c>
      <c r="J137" s="2">
        <v>42641</v>
      </c>
      <c r="K137">
        <v>1870</v>
      </c>
    </row>
    <row r="138" spans="1:11" x14ac:dyDescent="0.25">
      <c r="A138" t="str">
        <f>"Z721B016DB"</f>
        <v>Z721B016DB</v>
      </c>
      <c r="B138" t="str">
        <f t="shared" si="4"/>
        <v>06363391001</v>
      </c>
      <c r="C138" t="s">
        <v>15</v>
      </c>
      <c r="D138" t="s">
        <v>303</v>
      </c>
      <c r="E138" t="s">
        <v>17</v>
      </c>
      <c r="F138" s="1" t="s">
        <v>39</v>
      </c>
      <c r="G138" t="s">
        <v>40</v>
      </c>
      <c r="H138">
        <v>5610</v>
      </c>
      <c r="I138" s="2">
        <v>42611</v>
      </c>
      <c r="J138" s="2">
        <v>42641</v>
      </c>
      <c r="K138">
        <v>5610</v>
      </c>
    </row>
    <row r="139" spans="1:11" x14ac:dyDescent="0.25">
      <c r="A139" t="str">
        <f>"ZD219A4582"</f>
        <v>ZD219A4582</v>
      </c>
      <c r="B139" t="str">
        <f t="shared" si="4"/>
        <v>06363391001</v>
      </c>
      <c r="C139" t="s">
        <v>15</v>
      </c>
      <c r="D139" t="s">
        <v>304</v>
      </c>
      <c r="E139" t="s">
        <v>17</v>
      </c>
      <c r="F139" s="1" t="s">
        <v>61</v>
      </c>
      <c r="G139" t="s">
        <v>62</v>
      </c>
      <c r="H139">
        <v>695</v>
      </c>
      <c r="I139" s="2">
        <v>42657</v>
      </c>
      <c r="J139" s="2">
        <v>42657</v>
      </c>
      <c r="K139">
        <v>0</v>
      </c>
    </row>
    <row r="140" spans="1:11" x14ac:dyDescent="0.25">
      <c r="A140" t="str">
        <f>"Z601B5A39B"</f>
        <v>Z601B5A39B</v>
      </c>
      <c r="B140" t="str">
        <f t="shared" si="4"/>
        <v>06363391001</v>
      </c>
      <c r="C140" t="s">
        <v>15</v>
      </c>
      <c r="D140" t="s">
        <v>305</v>
      </c>
      <c r="E140" t="s">
        <v>17</v>
      </c>
      <c r="F140" s="1" t="s">
        <v>306</v>
      </c>
      <c r="G140" t="s">
        <v>307</v>
      </c>
      <c r="H140">
        <v>3045</v>
      </c>
      <c r="I140" s="2">
        <v>42647</v>
      </c>
      <c r="J140" s="2">
        <v>42678</v>
      </c>
      <c r="K140">
        <v>3045</v>
      </c>
    </row>
    <row r="141" spans="1:11" x14ac:dyDescent="0.25">
      <c r="A141" t="str">
        <f>"Z381B89D6F"</f>
        <v>Z381B89D6F</v>
      </c>
      <c r="B141" t="str">
        <f t="shared" si="4"/>
        <v>06363391001</v>
      </c>
      <c r="C141" t="s">
        <v>15</v>
      </c>
      <c r="D141" t="s">
        <v>308</v>
      </c>
      <c r="E141" t="s">
        <v>84</v>
      </c>
      <c r="F141" s="1" t="s">
        <v>309</v>
      </c>
      <c r="G141" t="s">
        <v>310</v>
      </c>
      <c r="H141">
        <v>0</v>
      </c>
      <c r="I141" s="2">
        <v>42654</v>
      </c>
      <c r="J141" s="2">
        <v>42684</v>
      </c>
      <c r="K141">
        <v>5031.18</v>
      </c>
    </row>
    <row r="142" spans="1:11" x14ac:dyDescent="0.25">
      <c r="A142" t="str">
        <f>"ZE11BB59F0"</f>
        <v>ZE11BB59F0</v>
      </c>
      <c r="B142" t="str">
        <f t="shared" si="4"/>
        <v>06363391001</v>
      </c>
      <c r="C142" t="s">
        <v>15</v>
      </c>
      <c r="D142" t="s">
        <v>311</v>
      </c>
      <c r="E142" t="s">
        <v>17</v>
      </c>
      <c r="F142" s="1" t="s">
        <v>312</v>
      </c>
      <c r="G142" t="s">
        <v>313</v>
      </c>
      <c r="H142">
        <v>318</v>
      </c>
      <c r="I142" s="2">
        <v>42682</v>
      </c>
      <c r="J142" s="2">
        <v>42710</v>
      </c>
      <c r="K142">
        <v>318</v>
      </c>
    </row>
    <row r="143" spans="1:11" x14ac:dyDescent="0.25">
      <c r="A143" t="str">
        <f>"Z6E1C1F2AF"</f>
        <v>Z6E1C1F2AF</v>
      </c>
      <c r="B143" t="str">
        <f t="shared" si="4"/>
        <v>06363391001</v>
      </c>
      <c r="C143" t="s">
        <v>15</v>
      </c>
      <c r="D143" t="s">
        <v>314</v>
      </c>
      <c r="E143" t="s">
        <v>84</v>
      </c>
      <c r="F143" s="1" t="s">
        <v>315</v>
      </c>
      <c r="G143" t="s">
        <v>316</v>
      </c>
      <c r="H143">
        <v>1260</v>
      </c>
      <c r="I143" s="2">
        <v>42695</v>
      </c>
      <c r="J143" s="2">
        <v>42724</v>
      </c>
      <c r="K143">
        <v>1260</v>
      </c>
    </row>
    <row r="144" spans="1:11" x14ac:dyDescent="0.25">
      <c r="A144" t="str">
        <f>"Z161C1F184"</f>
        <v>Z161C1F184</v>
      </c>
      <c r="B144" t="str">
        <f t="shared" si="4"/>
        <v>06363391001</v>
      </c>
      <c r="C144" t="s">
        <v>15</v>
      </c>
      <c r="D144" t="s">
        <v>317</v>
      </c>
      <c r="E144" t="s">
        <v>17</v>
      </c>
      <c r="F144" s="1" t="s">
        <v>283</v>
      </c>
      <c r="G144" t="s">
        <v>284</v>
      </c>
      <c r="H144">
        <v>12433.99</v>
      </c>
      <c r="I144" s="2">
        <v>42697</v>
      </c>
      <c r="J144" s="2">
        <v>42726</v>
      </c>
      <c r="K144">
        <v>12117.34</v>
      </c>
    </row>
    <row r="145" spans="1:11" x14ac:dyDescent="0.25">
      <c r="A145" t="str">
        <f>"Z6C1C25627"</f>
        <v>Z6C1C25627</v>
      </c>
      <c r="B145" t="str">
        <f t="shared" si="4"/>
        <v>06363391001</v>
      </c>
      <c r="C145" t="s">
        <v>15</v>
      </c>
      <c r="D145" t="s">
        <v>318</v>
      </c>
      <c r="E145" t="s">
        <v>84</v>
      </c>
      <c r="F145" s="1" t="s">
        <v>319</v>
      </c>
      <c r="G145" t="s">
        <v>320</v>
      </c>
      <c r="H145">
        <v>1290.58</v>
      </c>
      <c r="I145" s="2">
        <v>42697</v>
      </c>
      <c r="J145" s="2">
        <v>42726</v>
      </c>
      <c r="K145">
        <v>1290.58</v>
      </c>
    </row>
    <row r="146" spans="1:11" x14ac:dyDescent="0.25">
      <c r="A146" t="str">
        <f>"Z631BEA67A"</f>
        <v>Z631BEA67A</v>
      </c>
      <c r="B146" t="str">
        <f t="shared" si="4"/>
        <v>06363391001</v>
      </c>
      <c r="C146" t="s">
        <v>15</v>
      </c>
      <c r="D146" t="s">
        <v>321</v>
      </c>
      <c r="E146" t="s">
        <v>17</v>
      </c>
      <c r="F146" s="1" t="s">
        <v>294</v>
      </c>
      <c r="G146" t="s">
        <v>295</v>
      </c>
      <c r="H146">
        <v>201.88</v>
      </c>
      <c r="I146" s="2">
        <v>42688</v>
      </c>
      <c r="J146" s="2">
        <v>42718</v>
      </c>
      <c r="K146">
        <v>0</v>
      </c>
    </row>
    <row r="147" spans="1:11" x14ac:dyDescent="0.25">
      <c r="A147" t="str">
        <f>"Z9E1C2BCDA"</f>
        <v>Z9E1C2BCDA</v>
      </c>
      <c r="B147" t="str">
        <f t="shared" si="4"/>
        <v>06363391001</v>
      </c>
      <c r="C147" t="s">
        <v>15</v>
      </c>
      <c r="D147" t="s">
        <v>322</v>
      </c>
      <c r="E147" t="s">
        <v>17</v>
      </c>
      <c r="F147" s="1" t="s">
        <v>323</v>
      </c>
      <c r="G147" t="s">
        <v>22</v>
      </c>
      <c r="H147">
        <v>4734.1400000000003</v>
      </c>
      <c r="I147" s="2">
        <v>42705</v>
      </c>
      <c r="J147" s="2">
        <v>42724</v>
      </c>
      <c r="K147">
        <v>4734.1400000000003</v>
      </c>
    </row>
    <row r="148" spans="1:11" x14ac:dyDescent="0.25">
      <c r="A148" t="str">
        <f>"Z231C11B5B"</f>
        <v>Z231C11B5B</v>
      </c>
      <c r="B148" t="str">
        <f t="shared" si="4"/>
        <v>06363391001</v>
      </c>
      <c r="C148" t="s">
        <v>15</v>
      </c>
      <c r="D148" t="s">
        <v>324</v>
      </c>
      <c r="E148" t="s">
        <v>84</v>
      </c>
      <c r="F148" s="1" t="s">
        <v>214</v>
      </c>
      <c r="G148" t="s">
        <v>215</v>
      </c>
      <c r="H148">
        <v>15446.88</v>
      </c>
      <c r="I148" s="2">
        <v>42697</v>
      </c>
      <c r="J148" s="2">
        <v>44165</v>
      </c>
      <c r="K148">
        <v>6757.94</v>
      </c>
    </row>
    <row r="149" spans="1:11" x14ac:dyDescent="0.25">
      <c r="A149" t="str">
        <f>"Z3D1CB99FC"</f>
        <v>Z3D1CB99FC</v>
      </c>
      <c r="B149" t="str">
        <f t="shared" si="4"/>
        <v>06363391001</v>
      </c>
      <c r="C149" t="s">
        <v>15</v>
      </c>
      <c r="D149" t="s">
        <v>325</v>
      </c>
      <c r="E149" t="s">
        <v>17</v>
      </c>
      <c r="F149" s="1" t="s">
        <v>326</v>
      </c>
      <c r="G149" t="s">
        <v>327</v>
      </c>
      <c r="H149">
        <v>114.61</v>
      </c>
      <c r="I149" s="2">
        <v>42732</v>
      </c>
      <c r="J149" s="2">
        <v>42763</v>
      </c>
      <c r="K149">
        <v>114.61</v>
      </c>
    </row>
    <row r="150" spans="1:11" x14ac:dyDescent="0.25">
      <c r="A150" t="str">
        <f>"693006026D"</f>
        <v>693006026D</v>
      </c>
      <c r="B150" t="str">
        <f t="shared" si="4"/>
        <v>06363391001</v>
      </c>
      <c r="C150" t="s">
        <v>15</v>
      </c>
      <c r="D150" t="s">
        <v>328</v>
      </c>
      <c r="E150" t="s">
        <v>84</v>
      </c>
      <c r="F150" s="1" t="s">
        <v>274</v>
      </c>
      <c r="G150" t="s">
        <v>275</v>
      </c>
      <c r="H150">
        <v>1186042</v>
      </c>
      <c r="I150" s="2">
        <v>42738</v>
      </c>
      <c r="J150" s="2">
        <v>43039</v>
      </c>
      <c r="K150">
        <v>1153927.4099999999</v>
      </c>
    </row>
    <row r="151" spans="1:11" x14ac:dyDescent="0.25">
      <c r="A151" t="str">
        <f>"Z201A889D2"</f>
        <v>Z201A889D2</v>
      </c>
      <c r="B151" t="str">
        <f t="shared" si="4"/>
        <v>06363391001</v>
      </c>
      <c r="C151" t="s">
        <v>15</v>
      </c>
      <c r="D151" t="s">
        <v>329</v>
      </c>
      <c r="E151" t="s">
        <v>17</v>
      </c>
      <c r="F151" s="1" t="s">
        <v>330</v>
      </c>
      <c r="G151" t="s">
        <v>331</v>
      </c>
      <c r="H151">
        <v>744</v>
      </c>
      <c r="I151" s="2">
        <v>42558</v>
      </c>
      <c r="J151" s="2">
        <v>42613</v>
      </c>
      <c r="K151">
        <v>744</v>
      </c>
    </row>
    <row r="152" spans="1:11" x14ac:dyDescent="0.25">
      <c r="A152" t="str">
        <f>"Z021A88994"</f>
        <v>Z021A88994</v>
      </c>
      <c r="B152" t="str">
        <f t="shared" si="4"/>
        <v>06363391001</v>
      </c>
      <c r="C152" t="s">
        <v>15</v>
      </c>
      <c r="D152" t="s">
        <v>332</v>
      </c>
      <c r="E152" t="s">
        <v>17</v>
      </c>
      <c r="F152" s="1" t="s">
        <v>333</v>
      </c>
      <c r="G152" t="s">
        <v>334</v>
      </c>
      <c r="H152">
        <v>490</v>
      </c>
      <c r="I152" s="2">
        <v>42558</v>
      </c>
      <c r="J152" s="2">
        <v>42581</v>
      </c>
      <c r="K152">
        <v>490</v>
      </c>
    </row>
    <row r="153" spans="1:11" x14ac:dyDescent="0.25">
      <c r="A153" t="str">
        <f>"Z9B1B01B0B"</f>
        <v>Z9B1B01B0B</v>
      </c>
      <c r="B153" t="str">
        <f t="shared" si="4"/>
        <v>06363391001</v>
      </c>
      <c r="C153" t="s">
        <v>15</v>
      </c>
      <c r="D153" t="s">
        <v>324</v>
      </c>
      <c r="E153" t="s">
        <v>84</v>
      </c>
      <c r="F153" s="1" t="s">
        <v>188</v>
      </c>
      <c r="G153" t="s">
        <v>189</v>
      </c>
      <c r="H153">
        <v>8318.4</v>
      </c>
      <c r="I153" s="2">
        <v>42646</v>
      </c>
      <c r="J153" s="2">
        <v>44106</v>
      </c>
      <c r="K153">
        <v>4500.97</v>
      </c>
    </row>
    <row r="154" spans="1:11" x14ac:dyDescent="0.25">
      <c r="A154" t="str">
        <f>"Z071CB9A23"</f>
        <v>Z071CB9A23</v>
      </c>
      <c r="B154" t="str">
        <f t="shared" si="4"/>
        <v>06363391001</v>
      </c>
      <c r="C154" t="s">
        <v>15</v>
      </c>
      <c r="D154" t="s">
        <v>335</v>
      </c>
      <c r="E154" t="s">
        <v>17</v>
      </c>
      <c r="F154" s="1" t="s">
        <v>306</v>
      </c>
      <c r="G154" t="s">
        <v>307</v>
      </c>
      <c r="H154">
        <v>1305</v>
      </c>
      <c r="I154" s="2">
        <v>42733</v>
      </c>
      <c r="J154" s="2">
        <v>42762</v>
      </c>
      <c r="K154">
        <v>1305</v>
      </c>
    </row>
    <row r="155" spans="1:11" x14ac:dyDescent="0.25">
      <c r="A155" t="str">
        <f>"Z801CB9A65"</f>
        <v>Z801CB9A65</v>
      </c>
      <c r="B155" t="str">
        <f t="shared" si="4"/>
        <v>06363391001</v>
      </c>
      <c r="C155" t="s">
        <v>15</v>
      </c>
      <c r="D155" t="s">
        <v>336</v>
      </c>
      <c r="E155" t="s">
        <v>17</v>
      </c>
      <c r="F155" s="1" t="s">
        <v>337</v>
      </c>
      <c r="G155" t="s">
        <v>338</v>
      </c>
      <c r="H155">
        <v>89.56</v>
      </c>
      <c r="I155" s="2">
        <v>42733</v>
      </c>
      <c r="J155" s="2">
        <v>42762</v>
      </c>
      <c r="K155">
        <v>89.56</v>
      </c>
    </row>
    <row r="156" spans="1:11" x14ac:dyDescent="0.25">
      <c r="A156" t="str">
        <f>"ZD91CB99DF"</f>
        <v>ZD91CB99DF</v>
      </c>
      <c r="B156" t="str">
        <f t="shared" si="4"/>
        <v>06363391001</v>
      </c>
      <c r="C156" t="s">
        <v>15</v>
      </c>
      <c r="D156" t="s">
        <v>339</v>
      </c>
      <c r="E156" t="s">
        <v>17</v>
      </c>
      <c r="F156" s="1" t="s">
        <v>340</v>
      </c>
      <c r="G156" t="s">
        <v>341</v>
      </c>
      <c r="H156">
        <v>157.5</v>
      </c>
      <c r="I156" s="2">
        <v>42732</v>
      </c>
      <c r="J156" s="2">
        <v>42732</v>
      </c>
      <c r="K156">
        <v>157.5</v>
      </c>
    </row>
    <row r="157" spans="1:11" x14ac:dyDescent="0.25">
      <c r="A157" t="str">
        <f>"ZC11CB9A44"</f>
        <v>ZC11CB9A44</v>
      </c>
      <c r="B157" t="str">
        <f t="shared" si="4"/>
        <v>06363391001</v>
      </c>
      <c r="C157" t="s">
        <v>15</v>
      </c>
      <c r="D157" t="s">
        <v>342</v>
      </c>
      <c r="E157" t="s">
        <v>17</v>
      </c>
      <c r="F157" s="1" t="s">
        <v>343</v>
      </c>
      <c r="G157" t="s">
        <v>344</v>
      </c>
      <c r="H157">
        <v>1155</v>
      </c>
      <c r="I157" s="2">
        <v>42731</v>
      </c>
      <c r="J157" s="2">
        <v>42762</v>
      </c>
      <c r="K157">
        <v>1155</v>
      </c>
    </row>
    <row r="158" spans="1:11" x14ac:dyDescent="0.25">
      <c r="A158" t="str">
        <f>"Z671CB9A85"</f>
        <v>Z671CB9A85</v>
      </c>
      <c r="B158" t="str">
        <f t="shared" si="4"/>
        <v>06363391001</v>
      </c>
      <c r="C158" t="s">
        <v>15</v>
      </c>
      <c r="D158" t="s">
        <v>345</v>
      </c>
      <c r="E158" t="s">
        <v>17</v>
      </c>
      <c r="F158" s="1" t="s">
        <v>346</v>
      </c>
      <c r="G158" t="s">
        <v>347</v>
      </c>
      <c r="H158">
        <v>4792</v>
      </c>
      <c r="I158" s="2">
        <v>42731</v>
      </c>
      <c r="J158" s="2">
        <v>42762</v>
      </c>
      <c r="K158">
        <v>4792</v>
      </c>
    </row>
    <row r="159" spans="1:11" x14ac:dyDescent="0.25">
      <c r="A159" t="str">
        <f>"Z4F1CC2B0B"</f>
        <v>Z4F1CC2B0B</v>
      </c>
      <c r="B159" t="str">
        <f t="shared" si="4"/>
        <v>06363391001</v>
      </c>
      <c r="C159" t="s">
        <v>15</v>
      </c>
      <c r="D159" t="s">
        <v>348</v>
      </c>
      <c r="E159" t="s">
        <v>17</v>
      </c>
      <c r="F159" s="1" t="s">
        <v>349</v>
      </c>
      <c r="G159" t="s">
        <v>350</v>
      </c>
      <c r="H159">
        <v>399.02</v>
      </c>
      <c r="I159" s="2">
        <v>42733</v>
      </c>
      <c r="J159" s="2">
        <v>42762</v>
      </c>
      <c r="K159">
        <v>399.02</v>
      </c>
    </row>
    <row r="160" spans="1:11" x14ac:dyDescent="0.25">
      <c r="A160" t="str">
        <f>"6765326B9E"</f>
        <v>6765326B9E</v>
      </c>
      <c r="B160" t="str">
        <f t="shared" si="4"/>
        <v>06363391001</v>
      </c>
      <c r="C160" t="s">
        <v>15</v>
      </c>
      <c r="D160" t="s">
        <v>351</v>
      </c>
      <c r="E160" t="s">
        <v>352</v>
      </c>
      <c r="F160" s="1" t="s">
        <v>353</v>
      </c>
      <c r="G160" t="s">
        <v>354</v>
      </c>
      <c r="H160">
        <v>91686</v>
      </c>
      <c r="I160" s="2">
        <v>42856</v>
      </c>
      <c r="J160" s="2">
        <v>45046</v>
      </c>
      <c r="K160">
        <v>22921.51</v>
      </c>
    </row>
    <row r="161" spans="1:11" x14ac:dyDescent="0.25">
      <c r="A161" t="str">
        <f>"Z0919BDD22"</f>
        <v>Z0919BDD22</v>
      </c>
      <c r="B161" t="str">
        <f t="shared" si="4"/>
        <v>06363391001</v>
      </c>
      <c r="C161" t="s">
        <v>15</v>
      </c>
      <c r="D161" t="s">
        <v>355</v>
      </c>
      <c r="E161" t="s">
        <v>17</v>
      </c>
      <c r="F161" s="1" t="s">
        <v>61</v>
      </c>
      <c r="G161" t="s">
        <v>62</v>
      </c>
      <c r="H161">
        <v>408</v>
      </c>
      <c r="I161" s="2">
        <v>42501</v>
      </c>
      <c r="J161" s="2">
        <v>42531</v>
      </c>
      <c r="K161">
        <v>408</v>
      </c>
    </row>
    <row r="162" spans="1:11" x14ac:dyDescent="0.25">
      <c r="A162" t="str">
        <f>"6645328A23"</f>
        <v>6645328A23</v>
      </c>
      <c r="B162" t="str">
        <f t="shared" si="4"/>
        <v>06363391001</v>
      </c>
      <c r="C162" t="s">
        <v>15</v>
      </c>
      <c r="D162" t="s">
        <v>356</v>
      </c>
      <c r="E162" t="s">
        <v>45</v>
      </c>
      <c r="F162" s="1" t="s">
        <v>357</v>
      </c>
      <c r="G162" t="s">
        <v>358</v>
      </c>
      <c r="H162">
        <v>90000</v>
      </c>
      <c r="I162" s="2">
        <v>42508</v>
      </c>
      <c r="J162" s="2">
        <v>42691</v>
      </c>
      <c r="K162">
        <v>87746.41</v>
      </c>
    </row>
    <row r="163" spans="1:11" x14ac:dyDescent="0.25">
      <c r="A163" t="str">
        <f>"Z07184A8EA"</f>
        <v>Z07184A8EA</v>
      </c>
      <c r="B163" t="str">
        <f t="shared" ref="B163:B176" si="5">"06363391001"</f>
        <v>06363391001</v>
      </c>
      <c r="C163" t="s">
        <v>15</v>
      </c>
      <c r="D163" t="s">
        <v>359</v>
      </c>
      <c r="E163" t="s">
        <v>17</v>
      </c>
      <c r="F163" s="1" t="s">
        <v>360</v>
      </c>
      <c r="G163" t="s">
        <v>361</v>
      </c>
      <c r="H163">
        <v>221.92</v>
      </c>
      <c r="I163" s="2">
        <v>42404</v>
      </c>
      <c r="J163" s="2">
        <v>42404</v>
      </c>
      <c r="K163">
        <v>221.92</v>
      </c>
    </row>
    <row r="164" spans="1:11" x14ac:dyDescent="0.25">
      <c r="A164" t="str">
        <f>"Z62184A7F3"</f>
        <v>Z62184A7F3</v>
      </c>
      <c r="B164" t="str">
        <f t="shared" si="5"/>
        <v>06363391001</v>
      </c>
      <c r="C164" t="s">
        <v>15</v>
      </c>
      <c r="D164" t="s">
        <v>362</v>
      </c>
      <c r="E164" t="s">
        <v>17</v>
      </c>
      <c r="F164" s="1" t="s">
        <v>363</v>
      </c>
      <c r="G164" t="s">
        <v>364</v>
      </c>
      <c r="H164">
        <v>486.9</v>
      </c>
      <c r="I164" s="2">
        <v>42404</v>
      </c>
      <c r="J164" s="2">
        <v>42433</v>
      </c>
      <c r="K164">
        <v>486.9</v>
      </c>
    </row>
    <row r="165" spans="1:11" x14ac:dyDescent="0.25">
      <c r="A165" t="str">
        <f>"ZBE1CBF4A4"</f>
        <v>ZBE1CBF4A4</v>
      </c>
      <c r="B165" t="str">
        <f t="shared" si="5"/>
        <v>06363391001</v>
      </c>
      <c r="C165" t="s">
        <v>15</v>
      </c>
      <c r="D165" t="s">
        <v>365</v>
      </c>
      <c r="E165" t="s">
        <v>84</v>
      </c>
      <c r="F165" s="1" t="s">
        <v>228</v>
      </c>
      <c r="G165" t="s">
        <v>229</v>
      </c>
      <c r="H165">
        <v>4680</v>
      </c>
      <c r="I165" s="2">
        <v>42744</v>
      </c>
      <c r="J165" s="2">
        <v>43838</v>
      </c>
      <c r="K165">
        <v>3900</v>
      </c>
    </row>
    <row r="166" spans="1:11" x14ac:dyDescent="0.25">
      <c r="A166" t="str">
        <f>"6661610679"</f>
        <v>6661610679</v>
      </c>
      <c r="B166" t="str">
        <f t="shared" si="5"/>
        <v>06363391001</v>
      </c>
      <c r="C166" t="s">
        <v>15</v>
      </c>
      <c r="D166" t="s">
        <v>366</v>
      </c>
      <c r="E166" t="s">
        <v>367</v>
      </c>
      <c r="F166" s="1" t="s">
        <v>368</v>
      </c>
      <c r="G166" t="s">
        <v>22</v>
      </c>
      <c r="H166">
        <v>14501.56</v>
      </c>
      <c r="I166" s="2">
        <v>42585</v>
      </c>
      <c r="J166" s="2">
        <v>42794</v>
      </c>
      <c r="K166">
        <v>14431.46</v>
      </c>
    </row>
    <row r="167" spans="1:11" x14ac:dyDescent="0.25">
      <c r="A167" t="str">
        <f>"66616084D3"</f>
        <v>66616084D3</v>
      </c>
      <c r="B167" t="str">
        <f t="shared" si="5"/>
        <v>06363391001</v>
      </c>
      <c r="C167" t="s">
        <v>15</v>
      </c>
      <c r="D167" t="s">
        <v>369</v>
      </c>
      <c r="E167" t="s">
        <v>367</v>
      </c>
      <c r="F167" s="1" t="s">
        <v>368</v>
      </c>
      <c r="G167" t="s">
        <v>22</v>
      </c>
      <c r="H167">
        <v>23471.39</v>
      </c>
      <c r="I167" s="2">
        <v>42585</v>
      </c>
      <c r="J167" s="2">
        <v>42794</v>
      </c>
      <c r="K167">
        <v>23356.39</v>
      </c>
    </row>
    <row r="168" spans="1:11" x14ac:dyDescent="0.25">
      <c r="A168" t="str">
        <f>"6661515813"</f>
        <v>6661515813</v>
      </c>
      <c r="B168" t="str">
        <f t="shared" si="5"/>
        <v>06363391001</v>
      </c>
      <c r="C168" t="s">
        <v>15</v>
      </c>
      <c r="D168" t="s">
        <v>370</v>
      </c>
      <c r="E168" t="s">
        <v>367</v>
      </c>
      <c r="F168" s="1" t="s">
        <v>371</v>
      </c>
      <c r="G168" t="s">
        <v>47</v>
      </c>
      <c r="H168">
        <v>54477.43</v>
      </c>
      <c r="I168" s="2">
        <v>42629</v>
      </c>
      <c r="J168" s="2">
        <v>42794</v>
      </c>
      <c r="K168">
        <v>49219.03</v>
      </c>
    </row>
    <row r="169" spans="1:11" x14ac:dyDescent="0.25">
      <c r="A169" t="str">
        <f>"6691124A31"</f>
        <v>6691124A31</v>
      </c>
      <c r="B169" t="str">
        <f t="shared" si="5"/>
        <v>06363391001</v>
      </c>
      <c r="C169" t="s">
        <v>15</v>
      </c>
      <c r="D169" t="s">
        <v>372</v>
      </c>
      <c r="E169" t="s">
        <v>84</v>
      </c>
      <c r="F169" s="1" t="s">
        <v>373</v>
      </c>
      <c r="G169" t="s">
        <v>374</v>
      </c>
      <c r="H169">
        <v>1206672.3999999999</v>
      </c>
      <c r="I169" s="2">
        <v>42522</v>
      </c>
      <c r="J169" s="2">
        <v>43863</v>
      </c>
      <c r="K169">
        <v>335494.5</v>
      </c>
    </row>
    <row r="170" spans="1:11" x14ac:dyDescent="0.25">
      <c r="A170" t="str">
        <f>"6661531548"</f>
        <v>6661531548</v>
      </c>
      <c r="B170" t="str">
        <f t="shared" si="5"/>
        <v>06363391001</v>
      </c>
      <c r="C170" t="s">
        <v>15</v>
      </c>
      <c r="D170" t="s">
        <v>375</v>
      </c>
      <c r="E170" t="s">
        <v>367</v>
      </c>
      <c r="F170" s="1" t="s">
        <v>371</v>
      </c>
      <c r="G170" t="s">
        <v>47</v>
      </c>
      <c r="H170">
        <v>33364.83</v>
      </c>
      <c r="I170" s="2">
        <v>42629</v>
      </c>
      <c r="J170" s="2">
        <v>42794</v>
      </c>
      <c r="K170">
        <v>32314.799999999999</v>
      </c>
    </row>
    <row r="171" spans="1:11" x14ac:dyDescent="0.25">
      <c r="A171" t="str">
        <f>"6592867DF2"</f>
        <v>6592867DF2</v>
      </c>
      <c r="B171" t="str">
        <f t="shared" si="5"/>
        <v>06363391001</v>
      </c>
      <c r="C171" t="s">
        <v>15</v>
      </c>
      <c r="D171" t="s">
        <v>376</v>
      </c>
      <c r="E171" t="s">
        <v>367</v>
      </c>
      <c r="F171" s="1" t="s">
        <v>377</v>
      </c>
      <c r="G171" t="s">
        <v>378</v>
      </c>
      <c r="H171">
        <v>160317.12</v>
      </c>
      <c r="I171" s="2">
        <v>42527</v>
      </c>
      <c r="J171" s="2">
        <v>42599</v>
      </c>
      <c r="K171">
        <v>154926.94</v>
      </c>
    </row>
    <row r="172" spans="1:11" x14ac:dyDescent="0.25">
      <c r="A172" t="str">
        <f>"66468870AD"</f>
        <v>66468870AD</v>
      </c>
      <c r="B172" t="str">
        <f t="shared" si="5"/>
        <v>06363391001</v>
      </c>
      <c r="C172" t="s">
        <v>15</v>
      </c>
      <c r="D172" t="s">
        <v>379</v>
      </c>
      <c r="E172" t="s">
        <v>45</v>
      </c>
      <c r="F172" s="1" t="s">
        <v>380</v>
      </c>
      <c r="G172" t="s">
        <v>112</v>
      </c>
      <c r="H172">
        <v>90000</v>
      </c>
      <c r="I172" s="2">
        <v>42555</v>
      </c>
      <c r="J172" s="2">
        <v>43100</v>
      </c>
      <c r="K172">
        <v>80852.5</v>
      </c>
    </row>
    <row r="173" spans="1:11" x14ac:dyDescent="0.25">
      <c r="A173" t="str">
        <f>"0000000000"</f>
        <v>0000000000</v>
      </c>
      <c r="B173" t="str">
        <f t="shared" si="5"/>
        <v>06363391001</v>
      </c>
      <c r="C173" t="s">
        <v>15</v>
      </c>
      <c r="D173" t="s">
        <v>381</v>
      </c>
      <c r="E173" t="s">
        <v>17</v>
      </c>
      <c r="F173" s="1" t="s">
        <v>382</v>
      </c>
      <c r="G173" t="s">
        <v>383</v>
      </c>
      <c r="H173">
        <v>5200</v>
      </c>
      <c r="I173" s="2">
        <v>42517</v>
      </c>
      <c r="J173" s="2">
        <v>42629</v>
      </c>
      <c r="K173">
        <v>5200</v>
      </c>
    </row>
    <row r="174" spans="1:11" x14ac:dyDescent="0.25">
      <c r="A174" t="str">
        <f>"ZC21970F7C"</f>
        <v>ZC21970F7C</v>
      </c>
      <c r="B174" t="str">
        <f t="shared" si="5"/>
        <v>06363391001</v>
      </c>
      <c r="C174" t="s">
        <v>15</v>
      </c>
      <c r="D174" t="s">
        <v>384</v>
      </c>
      <c r="E174" t="s">
        <v>17</v>
      </c>
      <c r="F174" s="1" t="s">
        <v>385</v>
      </c>
      <c r="G174" t="s">
        <v>386</v>
      </c>
      <c r="H174">
        <v>0</v>
      </c>
      <c r="I174" s="2">
        <v>42461</v>
      </c>
      <c r="J174" s="2">
        <v>43281</v>
      </c>
      <c r="K174">
        <v>33589.06</v>
      </c>
    </row>
    <row r="175" spans="1:11" x14ac:dyDescent="0.25">
      <c r="A175" t="str">
        <f>"ZD61BF45EA"</f>
        <v>ZD61BF45EA</v>
      </c>
      <c r="B175" t="str">
        <f t="shared" si="5"/>
        <v>06363391001</v>
      </c>
      <c r="C175" t="s">
        <v>15</v>
      </c>
      <c r="D175" t="s">
        <v>387</v>
      </c>
      <c r="E175" t="s">
        <v>17</v>
      </c>
      <c r="F175" s="1" t="s">
        <v>388</v>
      </c>
      <c r="G175" t="s">
        <v>389</v>
      </c>
      <c r="H175">
        <v>1200</v>
      </c>
      <c r="I175" s="2">
        <v>42675</v>
      </c>
      <c r="J175" s="2">
        <v>43131</v>
      </c>
      <c r="K175">
        <v>1200</v>
      </c>
    </row>
    <row r="176" spans="1:11" x14ac:dyDescent="0.25">
      <c r="A176" t="str">
        <f>"67950669D8"</f>
        <v>67950669D8</v>
      </c>
      <c r="B176" t="str">
        <f t="shared" si="5"/>
        <v>06363391001</v>
      </c>
      <c r="C176" t="s">
        <v>15</v>
      </c>
      <c r="D176" t="s">
        <v>390</v>
      </c>
      <c r="E176" t="s">
        <v>45</v>
      </c>
      <c r="F176" s="1" t="s">
        <v>391</v>
      </c>
      <c r="G176" t="s">
        <v>392</v>
      </c>
      <c r="H176">
        <v>95000</v>
      </c>
      <c r="I176" s="2">
        <v>42690</v>
      </c>
      <c r="J176" s="2">
        <v>43434</v>
      </c>
      <c r="K176">
        <v>72966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toscana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2019-01-29T16:17:43Z</dcterms:created>
  <dcterms:modified xsi:type="dcterms:W3CDTF">2019-01-29T16:17:43Z</dcterms:modified>
</cp:coreProperties>
</file>