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enet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</calcChain>
</file>

<file path=xl/sharedStrings.xml><?xml version="1.0" encoding="utf-8"?>
<sst xmlns="http://schemas.openxmlformats.org/spreadsheetml/2006/main" count="971" uniqueCount="370">
  <si>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</si>
  <si>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</si>
  <si>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</si>
  <si>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</si>
  <si>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</si>
  <si>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</si>
  <si>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</si>
  <si>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</si>
  <si>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</si>
  <si>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</si>
  <si>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</si>
  <si>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</si>
  <si>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</si>
  <si>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</si>
  <si>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</si>
  <si>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</si>
  <si>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>Interventi extracanone impianti antintrusione</t>
  </si>
  <si>
    <t>23-AFFIDAMENTO IN ECONOMIA - AFFIDAMENTO DIRETTO</t>
  </si>
  <si>
    <t xml:space="preserve">ETI SYSTEM snc (CF: 03945190282)
</t>
  </si>
  <si>
    <t>ETI SYSTEM snc (CF: 03945190282)</t>
  </si>
  <si>
    <t>interventi su impianti a barriere infrarossi compendio di Marghera</t>
  </si>
  <si>
    <t xml:space="preserve">fornitura in convenzione n.4 Toner per Xerox Phaser 7500DTS - UPT VENEZIA </t>
  </si>
  <si>
    <t>26-AFFIDAMENTO DIRETTO IN ADESIONE AD ACCORDO QUADRO/CONVENZIONE</t>
  </si>
  <si>
    <t xml:space="preserve">ITALWARE  SRL  (CF: 08619670584)
</t>
  </si>
  <si>
    <t>ITALWARE  SRL  (CF: 08619670584)</t>
  </si>
  <si>
    <t>Fornitura in convenzione di n.5 Toner per Samsung 3310 - per UPT VENEZIA</t>
  </si>
  <si>
    <t xml:space="preserve">CONVERGE S.P.A. (CF: 04472901000)
</t>
  </si>
  <si>
    <t>CONVERGE S.P.A. (CF: 04472901000)</t>
  </si>
  <si>
    <t>Fornitura in convenzione di n.5 Drum per Samsung 5010 - per UPT VENEZIA</t>
  </si>
  <si>
    <t>Fornitura in convenzione di n.30 Toner e n.15 Drum per Samsung 5010 - per DP TREVISO</t>
  </si>
  <si>
    <t>Fornitura in convenzione di n.10 Toner per Kyocera 4300 - per DP TREVISO</t>
  </si>
  <si>
    <t xml:space="preserve">KYOCERA DOCUMENT SOLUTION ITALIA SPA (CF: 01788080156)
</t>
  </si>
  <si>
    <t>KYOCERA DOCUMENT SOLUTION ITALIA SPA (CF: 01788080156)</t>
  </si>
  <si>
    <t xml:space="preserve">servizio stampa cartellonistica per nuova sede UT Portogruaro </t>
  </si>
  <si>
    <t xml:space="preserve">CENTRO STAMPA VOLTA PAGINA s.r.l. (CF: 04162790275)
</t>
  </si>
  <si>
    <t>CENTRO STAMPA VOLTA PAGINA s.r.l. (CF: 04162790275)</t>
  </si>
  <si>
    <t xml:space="preserve">cartelli segnaletici per nuova sede UT Verona 2 </t>
  </si>
  <si>
    <t>UT VERONA 2 - UT VE 1 - Fornitura e posa in opera di tende verticali</t>
  </si>
  <si>
    <t>22-PROCEDURA NEGOZIATA DERIVANTE DA AVVISI CON CUI SI INDICE LA GARA</t>
  </si>
  <si>
    <t xml:space="preserve">AB TENDE S.R.L (CF: 12134811004)
COMPOS S.A.S. DI AGOSTINI ELIO &amp; C. (CF: 01955460280)
DE SIA E IDEATENDA SRL (CF: 07008131216)
INGROS'S FORNITURE SRL (CF: 00718830292)
ISOLUX SNC DI ROSSETTO A. &amp; C. (CF: 00707250262)
</t>
  </si>
  <si>
    <t>AB TENDE S.R.L (CF: 12134811004)</t>
  </si>
  <si>
    <t>Targhe a parete fuori porta per nuova sede UT Verona 2</t>
  </si>
  <si>
    <t xml:space="preserve">ARES LINE SPA (CF: 00887180248)
</t>
  </si>
  <si>
    <t>ARES LINE SPA (CF: 00887180248)</t>
  </si>
  <si>
    <t>fornitura cartucce a colori per stampanti per tutti gli uffici del Veneto</t>
  </si>
  <si>
    <t>Fornitura N. 160 rotoli carta termica per sistema eliminacode ARGO - uffici del Veneto</t>
  </si>
  <si>
    <t xml:space="preserve">SIGMA S.P.A. (CF: 01590580443)
</t>
  </si>
  <si>
    <t>SIGMA S.P.A. (CF: 01590580443)</t>
  </si>
  <si>
    <t>UFFICI VENETO - RDO PER TONER RICOSTRUITI 1 trim 2016</t>
  </si>
  <si>
    <t xml:space="preserve">ECO LASER INFORMATICA SRL  (CF: 04427081007)
ECOSERVICE di Paolo Saltarelli (CF: SNTPLA67L16E783G)
L'UFFICIO DEL CENTRO SRL (CF: 02376070260)
LYRECO ITALIA S.P.A. (CF: 11582010150)
PUNTO PRINTER SNC (CF: 03077510240)
</t>
  </si>
  <si>
    <t>LYRECO ITALIA S.P.A. (CF: 11582010150)</t>
  </si>
  <si>
    <t>Fornitura in convenzione di n.8 Toner per Samsung 3310 - per UPT VENEZIA - CONSERVATORIA</t>
  </si>
  <si>
    <t>Fornitura in convenzione di n.5 Toner e n.2 Drum per Samsung 5010 - per UPT VENEZIA - CONSERVATORIA</t>
  </si>
  <si>
    <t>Fornitura in convenzione di n.10 Toner e n.5 Drum per Samsung 5010 - per UPT PADOVA</t>
  </si>
  <si>
    <t>Fornitura in convenzione di n.5 Toner e n.5 Drum per Samsung 5010 - per DP BELLUNO</t>
  </si>
  <si>
    <t>Fornitura in convenzione di n.5 Toner e n.15 Drum per Samsung 5010 - per UT BASSANO DEL GRAPPA</t>
  </si>
  <si>
    <t>Fornitura in convenzione di n.15 Toner e n.5 Drum per Samsung 5010 - per UT VALDAGNO</t>
  </si>
  <si>
    <t>Fornitura ed installazione n. 2 elettroserrature UPT Verona</t>
  </si>
  <si>
    <t xml:space="preserve">D.I.E. snc di Angelo Toma &amp; C (CF: 02842150274)
</t>
  </si>
  <si>
    <t>D.I.E. snc di Angelo Toma &amp; C (CF: 02842150274)</t>
  </si>
  <si>
    <t>fornitura accessori per defibrillatori - DP Treviso e DP Belluno</t>
  </si>
  <si>
    <t xml:space="preserve">Punto di Barina Francesca (CF: BRNFNC78A50L736M)
</t>
  </si>
  <si>
    <t>Punto di Barina Francesca (CF: BRNFNC78A50L736M)</t>
  </si>
  <si>
    <t>Pulizie post cantiere nuova sede UT Verona 2 - via Delle Coste Verona</t>
  </si>
  <si>
    <t xml:space="preserve">ALEF GROUP SRL (CF: 04187540283)
AMIA VERONA SPA (CF: 02737960233)
AURORA SERVICE (CF: 03704230238)
LA NEVE SRL (CF: 02200540231)
MILONGA SOCIETA' COOPERATIVA SOCIALE (CF: 03476710235)
</t>
  </si>
  <si>
    <t>AURORA SERVICE (CF: 03704230238)</t>
  </si>
  <si>
    <t>CORSI DI FORMAZIONE RSPP E ASPP BASE E AGGIORNAMENTO</t>
  </si>
  <si>
    <t xml:space="preserve">AMBROSTUDIO S.R.L. (CF: 07197160968)
CRAB MEDICINA AMBIENTE SRL (CF: 01650590027)
INTEGRA MANAGEMENT PROFESSIONALS &amp; OUTSOURCING SRL (CF: 02410940544)
MEGA ITALIA MEDIA SRL (CF: 03556360174)
VALE SRL (CF: 08740490969)
</t>
  </si>
  <si>
    <t>INTEGRA MANAGEMENT PROFESSIONALS &amp; OUTSOURCING SRL (CF: 02410940544)</t>
  </si>
  <si>
    <t>Fornitura in convenzione di n.50 Toner e n.10 Drum per Samsung 5010 - per DIR. REG. VENETO e UFFICI V.TO</t>
  </si>
  <si>
    <t>servizio di portierato e controllo accessi presso UPT Venezia</t>
  </si>
  <si>
    <t xml:space="preserve">ISTITUTO DI VIGILANZA PRIVATA CASTELLANO SRL (CF: 02230610277)
</t>
  </si>
  <si>
    <t>ISTITUTO DI VIGILANZA PRIVATA CASTELLANO SRL (CF: 02230610277)</t>
  </si>
  <si>
    <t>Trasferimento e montaggio armadi compattati DR Veneto - UT Verona 2</t>
  </si>
  <si>
    <t xml:space="preserve">CYBER ENGINEERING SRL (CF: 00807770383)
EDA SYSTEM (CF: 10735840018)
GAESCO SRL (CF: 07398390968)
LA TECNICA DI PRETI GIANCARLO E F.LLI (CF: 00331540229)
TECHNARREDI SRL (CF: 10316580157)
</t>
  </si>
  <si>
    <t>EDA SYSTEM (CF: 10735840018)</t>
  </si>
  <si>
    <t>ACQUISTO CARTELLONI ED ESTINTORI PER NUOVA SEDE UT VERONA 2</t>
  </si>
  <si>
    <t xml:space="preserve">ALFA ANTINCENDIO SRL (CF: 00871550240)
ANTINCENDIO PALLADIO SRL (CF: 02875400240)
GIEMME Antincendio e Sicurezza di Grimolizzi M. (CF: GRMMRA61R09A666V)
HILTI ITALIA SPA (CF: 00822480158)
sicura spa (CF: 02394290247)
</t>
  </si>
  <si>
    <t>ALFA ANTINCENDIO SRL (CF: 00871550240)</t>
  </si>
  <si>
    <t>Lavori propedeutici al trasferimento dellâ€™Ufficio Provinciale di Venezia presso lâ€™ex convento di S.Stefano, San Marco 3538, â€“ Venezia, ed al trasferimento dellâ€™Ufficio Territoriale di Verona 2 presso la nuova sede di via delle Coste - Verona</t>
  </si>
  <si>
    <t>Interventi urgenti per criticitÃ  legate agli impianti di riscaldamento delle sedi di Vicenza, corso Palladio e di Venezia, campo Santâ€™Angelo e interventi urgenti sullâ€™impianto elettrico a Marghera e sul badge della sede di Rovigo, via Cavour</t>
  </si>
  <si>
    <t xml:space="preserve">L'OPEROSA IMPIANTI S.R.L. (CF: 04269490266)
</t>
  </si>
  <si>
    <t>L'OPEROSA IMPIANTI S.R.L. (CF: 04269490266)</t>
  </si>
  <si>
    <t xml:space="preserve">Ripristino funzionamento impianto di sollevamento matr. VE561, presso il compendio immobiliare di via G. De Marchi n. 16 â€“ 30175 Marghera Venezia </t>
  </si>
  <si>
    <t>Acquisto testi fiscali</t>
  </si>
  <si>
    <t xml:space="preserve">GiuffrÃ¨ Francis Lefebvre S.p.A (CF: 00829840156)
</t>
  </si>
  <si>
    <t>GiuffrÃ¨ Francis Lefebvre S.p.A (CF: 00829840156)</t>
  </si>
  <si>
    <t>Fornitura in convenzione di n.50 Toner per Kyocera 4300 - per Dir.Reg. V.to e Uffici V.to</t>
  </si>
  <si>
    <t>Verifiche periodiche sugli impianti di sollevamento presenti negli Uffici dell'Agenzia delle Entrate del Veneto - Area Territorio</t>
  </si>
  <si>
    <t xml:space="preserve">TRIVENETO srl (CF: 03829510282)
</t>
  </si>
  <si>
    <t>TRIVENETO srl (CF: 03829510282)</t>
  </si>
  <si>
    <t>Fornitura condizionatori monosplit, dualsplit e trial per Uffici del Veneto</t>
  </si>
  <si>
    <t xml:space="preserve">LUISE DANILO SRL (CF: 04016620280)
MONTESI GROUP SRL (CF: 01608770507)
Tecnoimpianti Sas di Ragno A. Ragno T. &amp; C (CF: 03522080484)
Trentin &amp; Franzoso Srl (CF: 01064990292)
UROCLIMAGROUP DI FAGNANI MATTEO (CF: FGNMTT93P07C415X)
</t>
  </si>
  <si>
    <t>MONTESI GROUP SRL (CF: 01608770507)</t>
  </si>
  <si>
    <t>fornitura n. 16 bidoni per raccolta differenziata per Uffici del Veneto</t>
  </si>
  <si>
    <t xml:space="preserve">EUROSINTEX SRL (CF: 02448130167)
</t>
  </si>
  <si>
    <t>EUROSINTEX SRL (CF: 02448130167)</t>
  </si>
  <si>
    <t xml:space="preserve">Fornitura Cancelleria Varia per Uffici Agenzia Entrate del Veneto </t>
  </si>
  <si>
    <t xml:space="preserve">CORPORATE EXPRESS SRL (CF: 00936630151)
ERREBIAN SPA (CF: 08397890586)
LYRECO ITALIA S.P.A. (CF: 11582010150)
PROSDOCIMI G.M. S.p.A. (CF: 00207000282)
PUNTO CONTABILE SRL (CF: 01183760261)
TESTOLINI S.R.L. (CF: 00163410277)
VERONA UFFICIO SRL (CF: 02370080232)
</t>
  </si>
  <si>
    <t>PROSDOCIMI G.M. S.p.A. (CF: 00207000282)</t>
  </si>
  <si>
    <t>Fornitura in convenzione di n.10 Toner e n.5 Drum per Samsung 5010 - per DP BELLUNO</t>
  </si>
  <si>
    <t>PULIZIE POST CANTIERE PRESSO NUOVA SEDE UT PORTOGRUARO</t>
  </si>
  <si>
    <t xml:space="preserve">EURO &amp; PROMOS FM SOC.COOP.P.A. (CF: 02458660301)
</t>
  </si>
  <si>
    <t>EURO &amp; PROMOS FM SOC.COOP.P.A. (CF: 02458660301)</t>
  </si>
  <si>
    <t>PULIZIA STRAORDINARIA POSTAZIONI DI LAVORO PRESSO UT VERONA 2</t>
  </si>
  <si>
    <t>SERVIZIO DI VIGILANZA DI TUTTI GLI UFFICI DELL'AGENZIA DELLE ENTRATE FACENTI CAPO ALLA DR VENETO - LOTTO 2 TREVISO/BELLUNO</t>
  </si>
  <si>
    <t>08-AFFIDAMENTO IN ECONOMIA - COTTIMO FIDUCIARIO</t>
  </si>
  <si>
    <t xml:space="preserve">SICURITALIA S.P.A (CF: 07897711003)
Vedetta 2 Mondialpol SPA (CF: 00780120135)
</t>
  </si>
  <si>
    <t>Vedetta 2 Mondialpol SPA (CF: 00780120135)</t>
  </si>
  <si>
    <t>SERVIZIO PICCOLA MANUTENZIONE E RIPARAZIONE (MINUTO MANTENIMENTO) DEGLI EDIFICI IN USO ALL'AGENZIA DELLE ENTRATE FACENTI CAPO ALLA DR VENETO</t>
  </si>
  <si>
    <t xml:space="preserve">BEZZEGATO ANTONIO SRL (CF: 04066350283)
INTEC SERVICE Srl (CF: 02820290647)
ISO2002 S.r.l. (CF: 04116850266)
MENEGALDO GIANCARLO DIPINTURE (CF: MNGGCR65S22H823S)
TECHNE S.P.A. (CF: 03066160163)
</t>
  </si>
  <si>
    <t>TECHNE S.P.A. (CF: 03066160163)</t>
  </si>
  <si>
    <t xml:space="preserve">acquisto diretto testi fiscali IPSOA - n.5 Memento Fiscale e n.5 Memento IVA - per CAM VE da Bluweb Srl Wolters Kluwer Ag.Pd-Ve-Vr- </t>
  </si>
  <si>
    <t xml:space="preserve">WOLTERS KLUWER ITALIA SRL (CF: 10209790152)
</t>
  </si>
  <si>
    <t>WOLTERS KLUWER ITALIA SRL (CF: 10209790152)</t>
  </si>
  <si>
    <t>POSTE ITALIANE - Servizio consegna a domicilio - DP Padova</t>
  </si>
  <si>
    <t xml:space="preserve">POSTE ITALIANE SPA (CF: 97103880585)
</t>
  </si>
  <si>
    <t>POSTE ITALIANE SPA (CF: 97103880585)</t>
  </si>
  <si>
    <t>POSTE ITALIANE - Servizio consegna a domicilio - DP TREVISO</t>
  </si>
  <si>
    <t>POSTE ITALIANE - Servizio consegna a domicilio - DP VENEZIA</t>
  </si>
  <si>
    <t>POSTE ITALIANE - Servizio consegna a domicilio - DP VERONA</t>
  </si>
  <si>
    <t>POSTE ITALIANE - Servizio consegna a domicilio - DP VICENZA</t>
  </si>
  <si>
    <t>POSTE ITALIANE - Servizio consegna a domicilio - DR VENETO</t>
  </si>
  <si>
    <t>POSTE ITALIANE - Servizio consegna a domicilio - UT PADOVA 2</t>
  </si>
  <si>
    <t>POSTE ITALIANE - Servizio consegna a domicilio - UT SAN DONA' DI PIAVE</t>
  </si>
  <si>
    <t>POSTE ITALIANE - Servizio consegna a domicilio - UT SOAVE</t>
  </si>
  <si>
    <t>POSTE ITALIANE - Servizio consegna a domicilio - UT VERONA 2</t>
  </si>
  <si>
    <t>POSTE ITALIANE - Servizio consegna a domicilio - UT VICENZA 1</t>
  </si>
  <si>
    <t xml:space="preserve">SERVIZIO STAMPA SU SUPPORTO VINILICO PER RINNOVO SEGNALETICA UT VERONA 2 </t>
  </si>
  <si>
    <t>fornitura di n.6 bobine di reggia polipropilenica mm 9x0,55 bianca, per uffici Compendio di Marghera</t>
  </si>
  <si>
    <t xml:space="preserve">PACK - F.A.G. SRL (CF: 02985180153)
</t>
  </si>
  <si>
    <t>PACK - F.A.G. SRL (CF: 02985180153)</t>
  </si>
  <si>
    <t>Trasloco e facchinaggio presso nuova sede UT Verona 2</t>
  </si>
  <si>
    <t xml:space="preserve">BATTISTON GROUP SRL (CF: 04607330265)
BETA SOCIETA' COOPERATIVA SOCIALE (CF: 02566350233)
GOMITOLI TRASLOCHI SRL (CF: 03899950236)
NUOVA TRASLOCHI EXPRESS SRL (CF: 04227210277)
TRASLOCHI SCABELLI GROUPS SRL (CF: 03540190984)
</t>
  </si>
  <si>
    <t>TRASLOCHI SCABELLI GROUPS SRL (CF: 03540190984)</t>
  </si>
  <si>
    <t xml:space="preserve">richiesta di offerta sul Mercato Elettronico della Pubblica Amministrazione per lâ€™acquisizione di n. 8 carrelli per trasporto materiale per gli Uffici dellâ€™Agenzia delle Entrate, Regione Veneto </t>
  </si>
  <si>
    <t xml:space="preserve">CARRELLI.IT S.R.L. (CF: 02654570981)
CORRIDI S.R.L. (CF: 00402140586)
DIEMME DI DANIELA MERO (CF: MREDNL75R50E882U)
LYRECO ITALIA S.P.A. (CF: 11582010150)
Manutan Italia Spa (CF: 09816660154)
</t>
  </si>
  <si>
    <t>Manutan Italia Spa (CF: 09816660154)</t>
  </si>
  <si>
    <t xml:space="preserve">Fornitura abb.portale on line Pluris anno 2016 - Agenzia WOLTERS KLUWER ITALIA SRL Legal UTET/IPSOA Giuridica di Treviso - per uff.Contenzioso e Disciplina Dir.Reg. V.to </t>
  </si>
  <si>
    <t>Manutenzione impianti di climatizzazione ed elettrici nuova sede UT Verona 2 - via Delle Coste</t>
  </si>
  <si>
    <t xml:space="preserve">MEDINOK SPA (CF: 04106841002)
</t>
  </si>
  <si>
    <t>MEDINOK SPA (CF: 04106841002)</t>
  </si>
  <si>
    <t>Fornitura n. 3 distruggidocumenti per DP Belluno</t>
  </si>
  <si>
    <t xml:space="preserve">MONDOFFICE (CF: 07491520156)
</t>
  </si>
  <si>
    <t>MONDOFFICE (CF: 07491520156)</t>
  </si>
  <si>
    <t>Fornitura in convenzione di n.10 Toner 3130 per Kyocera 4300 - per UT VICENZA 2</t>
  </si>
  <si>
    <t>Fornitura in convenzione di n.15 Toner e n.15 Drum per Samsung 5010 - per UT VICENZA 2</t>
  </si>
  <si>
    <t>Fornitura in convenzione di n.8 Toner per Samsung 5010 - per UT CONEGLIANO</t>
  </si>
  <si>
    <t>Fornitura in convenzione di n.15 Toner e n.15 Drum per Samsung 5010 - per UT VERONA 2</t>
  </si>
  <si>
    <t>Fornitura in convenzione di n.20 Toner 3130 per Kyocera 4300 - per UT VERONA 2</t>
  </si>
  <si>
    <t>Affidamento delle attivitÃ  di attivazione di controllo accessi e varie presso la sede dellâ€™Agenzia delle Entrate via delle Coste â€“ 37138 Verona</t>
  </si>
  <si>
    <t>Interventi di natura elettrica e linee dati per adeguamento impianti presso nuova sede UT Verona 2</t>
  </si>
  <si>
    <t>Fornitura in convenzione di n.10 Toner per Samsung 5010 - per DP PADOVA â€“ UT PD 1</t>
  </si>
  <si>
    <t>Pulizia, rimozione e smaltimento guano e sanificazione presso lâ€™Agenzia delle Entrate - UT Vicenza 1</t>
  </si>
  <si>
    <t>Fornitura in convenzione di n.5 Toner per Kyocera 4300 - per DP BELLUNO</t>
  </si>
  <si>
    <t>Fornitura in convenzione di n.30 Toner e n.15 Drum per Samsung 5010 - per DIREZIONE REG. VENETO</t>
  </si>
  <si>
    <t>Affidamento del servizio di manutenzione degli impianti VRF presenti ai piani 4Â° e 5Â° e dei gruppi frigo esistenti presso la sede dellâ€™Agenzia delle Entrate di via G. De Marchi n. 16 â€“ 30175 Venezia Marghera</t>
  </si>
  <si>
    <t xml:space="preserve">Te.Co. Centroclima Srl (CF: 03781110261)
</t>
  </si>
  <si>
    <t>Te.Co. Centroclima Srl (CF: 03781110261)</t>
  </si>
  <si>
    <t>Fornitura in convenzione di n.10 Toner e n.10 Drum per Samsung 5010 - per UT SAN DONAâ€™ DI PIAVE</t>
  </si>
  <si>
    <t>Fornitura in convenzione di n.10 Toner per Samsung 5010 - per DP PADOVA e UT PD 1</t>
  </si>
  <si>
    <t>Fornitura in convenzione di n.10 Toner per Kyocera 4300 - per DP PADOVA e UT PADOVA 1</t>
  </si>
  <si>
    <t>Interventi urgenti per criticitÃ  legate alla realizzazione di nuove postazioni di lavoro</t>
  </si>
  <si>
    <t xml:space="preserve">Intervento per la fornitura con relativa installazione di nuovi dispositivi per lâ€™illuminazione delle cabine passeggeri degli ascensori presenti presso il compendio immobiliare di Marghera, via G. De Marchi n. 16 â€“ 30175 Venezia </t>
  </si>
  <si>
    <t xml:space="preserve">Intervento riparazione cancello scorrevole presso la sede di Verona, via Fermi </t>
  </si>
  <si>
    <t xml:space="preserve">O.F.R. SNC DI BONFA' ALESSIO &amp; GIORGIO  (CF: 03551810231)
</t>
  </si>
  <si>
    <t>O.F.R. SNC DI BONFA' ALESSIO &amp; GIORGIO  (CF: 03551810231)</t>
  </si>
  <si>
    <t>Intervento per la fornitura e posa in opera di un Nuovo UPS nel locale CED,</t>
  </si>
  <si>
    <t>Interventi urgenti impianti di riscaldamento delle sedi di Vicenza, corso Palladio e di Venezia, campo Santâ€™Angelo e interventi urgenti sullâ€™impianto elettrico a Marghera e sul badge della sede di Rovigo, via Cavour</t>
  </si>
  <si>
    <t>Fornitura in convenzione di n.15 Toner per Samsung 5010 - per DP ROVIGO</t>
  </si>
  <si>
    <t>Fornitura in convenzione di n.10 Toner e n.10 Drum per Samsung 5010 - per DP PADOVA / UT PD 1</t>
  </si>
  <si>
    <t>Fornitura in convenzione di n.20 Toner per Kyocera 4300 - per Dir.Reg. V.to e Uffici V.to</t>
  </si>
  <si>
    <t>Interventi di manutenzione extracanone impianti antintrusione uffici del Veneto</t>
  </si>
  <si>
    <t>Servizio di stampa manifesti per lâ€™iniziativa "IL FISCO METTE LE RUOTE" anno 2016</t>
  </si>
  <si>
    <t>UPT VENEZIA E UAI DR VENETO - TRASLOCO E FACCHINAGGIO PRESSO NUOVE SEDI</t>
  </si>
  <si>
    <t xml:space="preserve">COOPSERVICE S.COOP.P.A.  (CF: 00310180351)
CORTESI SOCIETA' COOPERATIVA (CF: 00486630171)
GOMITOLI TRASLOCHI SRL (CF: 03899950236)
NICOLE' TRASLOCHI S.R.L. (CF: 02923080275)
NUOVA TRASLOCHI EXPRESS SRL (CF: 04227210277)
</t>
  </si>
  <si>
    <t>COOPSERVICE S.COOP.P.A.  (CF: 00310180351)</t>
  </si>
  <si>
    <t>Smontaggio, trasloco e rimontaggio armadi compattabili e scaffalture presso VE S. Angelo e Vicenza</t>
  </si>
  <si>
    <t xml:space="preserve">COOPSERVICE S.COOP.P.A.  (CF: 00310180351)
EDA SYSTEM (CF: 10735840018)
NICOLE' TRASLOCHI S.R.L. (CF: 02923080275)
NUOVA TRASLOCHI EXPRESS SRL (CF: 04227210277)
SAI SERVICE S.R.L. (CF: 12302441006)
</t>
  </si>
  <si>
    <t>Fornitura in convenzione di n.40 Toner e n.30 Drum per Samsung 5010 - per DIREZIONE REGIONALE DEL VENETO</t>
  </si>
  <si>
    <t xml:space="preserve">UPT Vicenza - intervento extracanone di potatura e pulizia spazio esterno </t>
  </si>
  <si>
    <t xml:space="preserve">SOCIETA' COOPERATIVA PORTABAGAGLI MULTISERVICE (CF: 00189390271)
</t>
  </si>
  <si>
    <t>SOCIETA' COOPERATIVA PORTABAGAGLI MULTISERVICE (CF: 00189390271)</t>
  </si>
  <si>
    <t>Fornitura carta per fotocopie uffici del Veneto - 2 trimestre 2016</t>
  </si>
  <si>
    <t xml:space="preserve">CARTOVENETA APCI SRL (CF: 00164810277)
Cigaina S.R.L. (CF: 02576260307)
FCE UDINE (CF: 02407840301)
L'UFFICIO DEL CENTRO SRL (CF: 02376070260)
LYRECO ITALIA S.P.A. (CF: 11582010150)
PROCED SRL (CF: 01952150264)
PROSDOCIMI G.M. S.p.A. (CF: 00207000282)
SME S.p.A. (CF: 02323180279)
TESTOLINI S.R.L. (CF: 00163410277)
</t>
  </si>
  <si>
    <t>Cigaina S.R.L. (CF: 02576260307)</t>
  </si>
  <si>
    <t xml:space="preserve">Fornitura in convenzione di n.15 Toner e n.5 Drum per Samsung 5010 - per UPT VENEZIA </t>
  </si>
  <si>
    <t xml:space="preserve">Fornitura in convenzione di n.5 Drum per Samsung 5010 - per DP TREVISO </t>
  </si>
  <si>
    <t>NOLEGGIO N.2 FOTOCOPIATORI PER DP TREVISO E UT TREVISO</t>
  </si>
  <si>
    <t xml:space="preserve">OLIVETTI SPA (CF: 02298700010)
</t>
  </si>
  <si>
    <t>OLIVETTI SPA (CF: 02298700010)</t>
  </si>
  <si>
    <t>Servizio di pulizia a ridotto impatto ambientale delle sedi degli uffici dellâ€™Agenzia delle Entrate â€“ Lotto 3 (Bolzano â€“ Trento â€“ Friuli Venezia Giulia â€“ Veneto) - Contratto esecutivo DR Veneto</t>
  </si>
  <si>
    <t xml:space="preserve">C.R. APPALTI SRL (CF: 04622851006)
</t>
  </si>
  <si>
    <t>C.R. APPALTI SRL (CF: 04622851006)</t>
  </si>
  <si>
    <t xml:space="preserve">Intervento urgente per la riparazione dei due gruppi frigo presenti al secondo piano della sede dellâ€™Agenzia delle Entrate di Venezia, campo Santâ€™Angelo </t>
  </si>
  <si>
    <t xml:space="preserve">fornitura abbonamento on line "Informativa Fiscale 2016" - SEAC SPA - per Dir.Reg.V.to - settore Servizi e Consulenza </t>
  </si>
  <si>
    <t xml:space="preserve">SEAC SPA (CF: 00865310221)
</t>
  </si>
  <si>
    <t>SEAC SPA (CF: 00865310221)</t>
  </si>
  <si>
    <t>AG.ENTRATE - VENETO - ORDINATIVO BUONI PASTO GIUGNO - NOVEMBRE 2016</t>
  </si>
  <si>
    <t xml:space="preserve">DAY RISTOSERVICE S.P.A. (CF: 03543000370)
</t>
  </si>
  <si>
    <t>DAY RISTOSERVICE S.P.A. (CF: 03543000370)</t>
  </si>
  <si>
    <t>noleggio N.1 FOTOCOPIATORE PER UT VALDAGNO</t>
  </si>
  <si>
    <t>UT VENEZIA 1 - FORNITURA CLIMATIZZATORI</t>
  </si>
  <si>
    <t xml:space="preserve">Strano SPA (CF: 00672150877)
</t>
  </si>
  <si>
    <t>Strano SPA (CF: 00672150877)</t>
  </si>
  <si>
    <t>FORNITURA N.40 BILANCE PESA CORRISPONDENZA</t>
  </si>
  <si>
    <t xml:space="preserve">B&amp;J FORNITURE E SERVIZIO PER L'UFFICIO DI VARCALLI ILENIA (CF: VRCLNI79H60I725F)
EMME DI MIANO ELVIRA (CF: MNILVR53B53E716X)
L'ABBECEDARIO DI PAGLIARULO GIUSEPPE (CF: PGLGPP60B20F923M)
OFFICE DISTRIBUTION (CF: 05873390966)
PROCED SRL (CF: 01952150264)
TOP LEVEL DI MINOIA GRAZIELLA (CF: MNIGZL54M67E840U)
</t>
  </si>
  <si>
    <t>PROCED SRL (CF: 01952150264)</t>
  </si>
  <si>
    <t>MANUTENZIONE IMPIANTO IDRICO-SANITARIO - UP ROVIGO</t>
  </si>
  <si>
    <t xml:space="preserve">STOCCO SNC (CF: 01342360292)
</t>
  </si>
  <si>
    <t>STOCCO SNC (CF: 01342360292)</t>
  </si>
  <si>
    <t xml:space="preserve">Manutenzione fabbricati uffici dellâ€™Agenzia delle Entrate di Vicenza </t>
  </si>
  <si>
    <t>Fornitura in convenzione di n.8 Toner e n.12 Drum per Samsung 5010 - per DP TREVISO</t>
  </si>
  <si>
    <t>Fornitura e posa in opera n. 4 condizionatori presso Compendio di Marghera</t>
  </si>
  <si>
    <t xml:space="preserve">	Fornitura in convenzione di n.30 Toner e n.15 Drum per Samsung 5010 - per DIREZIONE REGIONALE DEL VENETO e UFFICI VENETO</t>
  </si>
  <si>
    <t>Fornitura in convenzione di n.5 Toner per Samsung 5010 - per UPT ROVIGO</t>
  </si>
  <si>
    <t>intervento di potatura, sfalcio e pulizia - ex caserma Salsa - Treviso</t>
  </si>
  <si>
    <t xml:space="preserve">AURORA SERVICE (CF: 03704230238)
NORD EST OPERE PUBBLICHE SRL (CF: 03414160246)
TEGETES SNC (CF: 03249960265)
TRIVENETA DISINFESTAZIONI SRL (CF: 03862710260)
VIDOTTO SRL (CF: 03643590262)
</t>
  </si>
  <si>
    <t>TEGETES SNC (CF: 03249960265)</t>
  </si>
  <si>
    <t xml:space="preserve">servizio di consegna posta a domicilio - Poste Italiane SpA - UPT Padova </t>
  </si>
  <si>
    <t xml:space="preserve">servizio di consegna posta a domicilio - Poste Italiane SpA - UPT Treviso </t>
  </si>
  <si>
    <t>Servizio di rimessaggio imbarcazione di servizio DR Veneto</t>
  </si>
  <si>
    <t xml:space="preserve">CONSORZIO CANTIERISTICA MINORE VENEZIANA (CF: 02426270274)
</t>
  </si>
  <si>
    <t>CONSORZIO CANTIERISTICA MINORE VENEZIANA (CF: 02426270274)</t>
  </si>
  <si>
    <t>NOLEGGIO N.1 FOTOCOPIATORE PER UT SOAVE</t>
  </si>
  <si>
    <t>NOLEGGIO N.1 FOTOCOPIATORE PER UT VR 1 â€“ sportello Caprino Veronese</t>
  </si>
  <si>
    <t>Fornitura in convenzione di n.10 Toner e n.3 Drum per Samsung 5010 - per UPT TREVISO</t>
  </si>
  <si>
    <t>Fornitura in convenzione di n.5 Toner e n.3 Drum per Samsung 5010 - per UPT VENEZIA â€“ SPI VE</t>
  </si>
  <si>
    <t>Fornitura carta A4 VERGINE E RICICLATA E CARTA A3 VERGINE - 3 TRIMESTRE 2016</t>
  </si>
  <si>
    <t xml:space="preserve">ERREBIAN SPA (CF: 08397890586)
FABRIACART S.R.L. (CF: 02610060424)
LYRECO ITALIA S.P.A. (CF: 11582010150)
PROSDOCIMI G.M. S.p.A. (CF: 00207000282)
XEROX spa (CF: 00747880151)
</t>
  </si>
  <si>
    <t>FORNITURA BANDIERE PER UFFICI DEL VENETO</t>
  </si>
  <si>
    <t xml:space="preserve">CANEPA &amp; CAMPI (CF: 00241490101)
Centro forniture Snc di Costa M. e Scaliati G (CF: 04960590653)
CENTROSTAMPA NATOLI SRL (CF: 03262370830)
E.NOVALI SNC DI NOVALI ALESSANDRO &amp; C. (CF: 01462770171)
FAGGIONATO ROBERTO (CF: FGGRRT74M13F464Y)
</t>
  </si>
  <si>
    <t>FAGGIONATO ROBERTO (CF: FGGRRT74M13F464Y)</t>
  </si>
  <si>
    <t>FORNITURA ENERGIA ELETTRICA - AREA ENTRATE</t>
  </si>
  <si>
    <t xml:space="preserve">Dolomiti Energia Spa  (CF: 01812630224)
</t>
  </si>
  <si>
    <t>Dolomiti Energia Spa  (CF: 01812630224)</t>
  </si>
  <si>
    <t>FORNITURA GAS NATURALE - AREA ENTRATE</t>
  </si>
  <si>
    <t xml:space="preserve">SOENERGY SRL (CF: 01565370382)
</t>
  </si>
  <si>
    <t>SOENERGY SRL (CF: 01565370382)</t>
  </si>
  <si>
    <t>NOLEGGIO N.1 FOTOCOPIATORE PER UT TREVISO</t>
  </si>
  <si>
    <t>Affidamento del servizio di valutazione rischio stress lavoro correlato</t>
  </si>
  <si>
    <t xml:space="preserve">A.P. Group S.r.l. (CF: 11161550154)
</t>
  </si>
  <si>
    <t>A.P. Group S.r.l. (CF: 11161550154)</t>
  </si>
  <si>
    <t>Intervento rifacimento pali recinzione asilo nido aziendale - Compendio di Marghera</t>
  </si>
  <si>
    <t>Intervento relativo allo smaltimento, fornitura e posa in opera di un nuovo motore per lâ€™estrattore bagni presso il compendio di Marghera, v.G.De Marchi n.16â€“30175 Marghera Venezia</t>
  </si>
  <si>
    <t>Fornitura di n. 20 poggiapiedi per il Centro di Assistenza Multicanale di Venezia</t>
  </si>
  <si>
    <t xml:space="preserve">LYRECO ITALIA S.P.A. (CF: 11582010150)
</t>
  </si>
  <si>
    <t>Fornitura in convenzione di n.5 Toner e n.5 Drum per Samsung 5010 - per UT VICENZA 1</t>
  </si>
  <si>
    <t>Fornitura in convenzione di n.20 Toner e n.14 Drum per Samsung 5010 - per UT BASSANO DEL GRAPPA</t>
  </si>
  <si>
    <t>Fornitura in convenzione di n.20 Toner e n.10 Drum per Samsung 5010 - per DP ROVIGO</t>
  </si>
  <si>
    <t>Fornitura in convenzione di n.8 Toner e n.2 Drum per Samsung 5010 - per UT PADOVA 2</t>
  </si>
  <si>
    <t>Servizio di pubblicazione di bando per indagine di mercato immobiliare per la nuova sede degli uffici: Direzione Provinciale di Padova, Ufficio Territoriale di Padova, Ufficio Provinciale Territorio di Padova</t>
  </si>
  <si>
    <t xml:space="preserve">PIEMME SPA - CONCESSIONARIA DI PUBBLICITA' (CF: 08526500155)
</t>
  </si>
  <si>
    <t>PIEMME SPA - CONCESSIONARIA DI PUBBLICITA' (CF: 08526500155)</t>
  </si>
  <si>
    <t xml:space="preserve">Abbonamento rivista giuridica-Notiziario di Giurisprudenza del Lavoro 2016- Dir.Reg. V.to- ufficio Contenzioso e Disciplina </t>
  </si>
  <si>
    <t xml:space="preserve">ABISERVIZI SPA (CF: 00988761003)
</t>
  </si>
  <si>
    <t>ABISERVIZI SPA (CF: 00988761003)</t>
  </si>
  <si>
    <t>Fornitura in convenzione di n.5 Toner per Kyocera 4300 - per DP VERONA / UT VR 1</t>
  </si>
  <si>
    <t>Fornitura in convenzione di n.5 Toner per Samsung 5010 - per DP VERONA/UT VR 1</t>
  </si>
  <si>
    <t>Accordo quadro per lâ€™affidamento della fornitura di toner per stampanti per alcune Direzioni dellâ€™Agenzia delle Entrate - Contratto esecutivo DR Veneto</t>
  </si>
  <si>
    <t xml:space="preserve">R.C.M. ITALIA s.r.l. (CF: 06736060630)
</t>
  </si>
  <si>
    <t>R.C.M. ITALIA s.r.l. (CF: 06736060630)</t>
  </si>
  <si>
    <t>FORNITURA MONITOR E ACCESSORI PER UFFICI DEL VENETO</t>
  </si>
  <si>
    <t>Fornitura di n. 23 scale per archivio a 3, 5 e 6 gradini conformi al D.lgs. 81/08 e norme europee EN-131 per DP Rovigo, DP Treviso e DP Verona</t>
  </si>
  <si>
    <t xml:space="preserve">BIANCHI SNC DI BIANCHI IGINO E LUCIANO (CF: 03787130289)
</t>
  </si>
  <si>
    <t>BIANCHI SNC DI BIANCHI IGINO E LUCIANO (CF: 03787130289)</t>
  </si>
  <si>
    <t xml:space="preserve">Servizio di pubblicazione di estratto di bando per indagine di mercato immobiliare per la nuova sede dellâ€™Ufficio Provinciale Territorio di Rovigo </t>
  </si>
  <si>
    <t xml:space="preserve">A. MANZONI &amp; C. S.p.a. (CF: 04705810150)
</t>
  </si>
  <si>
    <t>A. MANZONI &amp; C. S.p.a. (CF: 04705810150)</t>
  </si>
  <si>
    <t xml:space="preserve">indagine di mercato immobiliare per la nuova sede dellâ€™Ufficio Provinciale Territorio di Rovigo </t>
  </si>
  <si>
    <t xml:space="preserve">RCS Mediagroup S.p.A. (CF: 12086540155)
</t>
  </si>
  <si>
    <t>RCS Mediagroup S.p.A. (CF: 12086540155)</t>
  </si>
  <si>
    <t>servizio di revisione di n. 4 macchine reggiatrici c/o Compendio di Marghera</t>
  </si>
  <si>
    <t>Fornitura teca e cartello bifacciale per sosta defibrillatore semiautomatico in dotazione alla Direzione Provinciale di Rovigo</t>
  </si>
  <si>
    <t>NOLEGGIO N.1 FOTOCOPIATORE PER DP ROVIGO</t>
  </si>
  <si>
    <t xml:space="preserve">XEROX spa (CF: 00747880151)
</t>
  </si>
  <si>
    <t>XEROX spa (CF: 00747880151)</t>
  </si>
  <si>
    <t>Interventi extra canone impianti antintrusione 3 TRIM. 2016</t>
  </si>
  <si>
    <t>Iscrizione Agenzia delle Entrate â€“ Direzione Regionale del Veneto â€“ alla XXVI edizione di JOB&amp;Orienta dal 24 al 26 novembre 2016</t>
  </si>
  <si>
    <t xml:space="preserve">Ente Autonomo per le Fiere di Verona (CF: 00233750231)
</t>
  </si>
  <si>
    <t>Ente Autonomo per le Fiere di Verona (CF: 00233750231)</t>
  </si>
  <si>
    <t>RdO N.1345566 per la fornitura di n. 50 ciabatte multipresa con protezione da sovraccarichi e sovratensione e complete di interruttore per il Centro di Assistenza Multicanale di Venezia e la Direzione Provinciale di Treviso</t>
  </si>
  <si>
    <t xml:space="preserve">BASSETTO IMPIANTI SNC DI BASSETTO STEFANO E DAVIDE (CF: 03535770279)
ELCOM S.P.A. (CF: 00927100941)
FABBI IMOLA SRL (CF: 02381890371)
LUCIANO ISOLA &amp;C. S.A.S. (CF: 02633620758)
MOONLIGHT SNC DI MALFATTO LUCIANO &amp; C. (CF: 02871090243)
</t>
  </si>
  <si>
    <t>FABBI IMOLA SRL (CF: 02381890371)</t>
  </si>
  <si>
    <t>Affidamento diretto del contratto per interventi urgenti per criticitÃ  legate agli impianti tecnologici delle sedi di Montebelluna, Marghera, Venezia, San Marco e San DonÃ  di Piave</t>
  </si>
  <si>
    <t>FORNITURA N.160 ROTOLI ELIMINACODE ARGO</t>
  </si>
  <si>
    <t>Fornitura di n.11 millesimi anno 2017 per i timbri ufficiali con datario in uso presso i Servizi di PubblicitÃ  Immobiliare del Veneto</t>
  </si>
  <si>
    <t xml:space="preserve">TIMBRIFICIO FINETTO SAVERIO (CF: FNTSVR65P30L781S)
</t>
  </si>
  <si>
    <t>TIMBRIFICIO FINETTO SAVERIO (CF: FNTSVR65P30L781S)</t>
  </si>
  <si>
    <t>interventi di manutenzione extracanone sugli impianti di condizionamento e UTA del Compendio di Marghera- anno 2016</t>
  </si>
  <si>
    <t>installazioneparapetti delle finestre UT di Venezia1, della DP di Belluno, della DP di Rovigo nonchÃ© della sistemazione a norma di legge dei corrimano delle scale dellâ€™Ufficio Provinciale di Verona e degli Uffici Territoriali di Portogruaro e Valdagno.</t>
  </si>
  <si>
    <t xml:space="preserve">BERNABE' &amp; BALLARIN SRL (CF: 00281450239)
BETON SRL (CF: 04375150234)
BEZZEGATO ANTONIO SRL (CF: 04066350283)
BINCOLETTO MARIO SRL (CF: 04003210277)
CANATO COSTRUZIONI SRL (CF: 03487000279)
CAUDURO COSTRUZIONI SRL (CF: 04141620262)
COSTRUZIONI EDILI F.LLI GALLINA SAS (CF: 03815310267)
IMPREDIL SRL UNIPERSONALE (CF: 04197470281)
RUFFATO MARIO SRL (CF: 02005120288)
VECCHIATO SRL (CF: 03927580260)
</t>
  </si>
  <si>
    <t>CANATO COSTRUZIONI SRL (CF: 03487000279)</t>
  </si>
  <si>
    <t>Trattativa diretta su MePA - fornitura n.60 ciabatte multipresa con protezione da sovraccarichi e sovratensione e complete di interruttore per uffici del Veneto</t>
  </si>
  <si>
    <t xml:space="preserve">FABBI IMOLA SRL (CF: 02381890371)
</t>
  </si>
  <si>
    <t>INTERVENTI EXTRA CANONE IMPIANTI ANTINTRUSIONE 2 TRIM. 2016</t>
  </si>
  <si>
    <t>Contratto per il servizio di manutenzione straordinaria su nÂ° 1 carrello elevatore e nÂ° 1 trans pallet manuale c/o il compendio di Marghera</t>
  </si>
  <si>
    <t xml:space="preserve">FINOTTO CARRELLI s.r.l. (CF: 03039040278)
</t>
  </si>
  <si>
    <t>FINOTTO CARRELLI s.r.l. (CF: 03039040278)</t>
  </si>
  <si>
    <t>Servizio pubblicazione estratto di due avvisi per indagine mercato immobiliare per nuove sedi dellâ€™UPT di Verona e UT di Soave (VR).</t>
  </si>
  <si>
    <t>AG.ENTRATE - VENETO - ORDINATIVO BUONI PASTO DICEMBRE 2016 - LUGLIO 2017</t>
  </si>
  <si>
    <t>Interventi vari di potatura e sfalcio aree esterne â€“ Compendio di Marghera e Uffici di Bassano e Rovigo</t>
  </si>
  <si>
    <t xml:space="preserve">CAMPIGOTTO FIORI E GIARDINI DI CAMPIGOTTO ROBERTO (CF: CMPRRT67M26L407C)
ECO GREEN SRL (CF: 01851520245)
EOS COOPERATIVA SOCIALE (CF: 02016680262)
LA VENETA AGRICOLA SRL (CF: 04157150287)
PROGETTO VERDE DI RIELLO MAURO (CF: RLLMRA69R05A001L)
SISTEMAZIONE PARCHI GIARDINI AIUOLE DI MALTAROLO ENDRIUS (CF: MLTNRS82P23A539W)
SocietÃ  Cooperativa Primavera (CF: 01904930268)
</t>
  </si>
  <si>
    <t>EOS COOPERATIVA SOCIALE (CF: 02016680262)</t>
  </si>
  <si>
    <t>fornitura n.40 fornitura di lampadine per la Direzione Provinciale di Treviso</t>
  </si>
  <si>
    <t>Fornitura n. 5 Lanprinter, 10 mini lan, 2 solomonitor 42 ARGO presso vari uffici della regione Veneto</t>
  </si>
  <si>
    <t>Fornitura carta A4 VERGINE E RICICLATA E CARTA A3 VERGINE 4 trimestre 2016 - Uffici del Veneto</t>
  </si>
  <si>
    <t xml:space="preserve">Casa della Carta srl (CF: 03538970280)
Cigaina S.R.L. (CF: 02576260307)
ERREBIAN SPA (CF: 08397890586)
LYRECO ITALIA S.P.A. (CF: 11582010150)
PROSDOCIMI G.M. S.p.A. (CF: 00207000282)
</t>
  </si>
  <si>
    <t>FORNITURA N.15 ROTOLI ELIMINACODE ARGO PER UT VENEZIA 1</t>
  </si>
  <si>
    <t>Fornitura di n. 14 paretine divisorie per postazioni giÃ  esistenti per il Centro di Assistenza Multicanale di Venezia.</t>
  </si>
  <si>
    <t xml:space="preserve">QUADRIFOGLIO SISTEMI D'ARREDO SPA (CF: 02301560260)
</t>
  </si>
  <si>
    <t>QUADRIFOGLIO SISTEMI D'ARREDO SPA (CF: 02301560260)</t>
  </si>
  <si>
    <t>FORNITURA ENERGIA ELETTRICA AREA TERRITORIO</t>
  </si>
  <si>
    <t xml:space="preserve">GALA SPA (CF: 06832931007)
</t>
  </si>
  <si>
    <t>GALA SPA (CF: 06832931007)</t>
  </si>
  <si>
    <t>Interventi di manutenzione extracanone sullâ€™impianto di condizionamento dellâ€™immobile di C.So Palladio a Vicenza - Anno 2016</t>
  </si>
  <si>
    <t>Interventi extracanone manutenzione impianti antintrusione in vari uffici della DRE Veneto â€“ Periodo OTT-NOV-DIC 2016.</t>
  </si>
  <si>
    <t>NOLEGGIO N.1 FOTOCOPIATORE per Ufficio Antifrode-DC Accertamento presso DIR.REG. del VENETO</t>
  </si>
  <si>
    <t>FORNITURA N.10 CLASSIFICATORI - CAM</t>
  </si>
  <si>
    <t>interventi vari di estensione degli impianti antintrusione esistenti presso gli Uffici di Rovigo DP e di Verona DP</t>
  </si>
  <si>
    <t>Indagine di mercato immobiliare per sedi DP Padova, UT Padova, UP Padova</t>
  </si>
  <si>
    <t>Posto auto Tronchetto - anno 2017</t>
  </si>
  <si>
    <t xml:space="preserve">NETHUN SPA (CF: 03713260275)
</t>
  </si>
  <si>
    <t>NETHUN SPA (CF: 03713260275)</t>
  </si>
  <si>
    <t>fornitura di n.10 pacchi reintegro per â€œcassetta di pronto soccorsoâ€ (All. 1 DM 388) e n.5 pacchi reintegro per â€œpacchetto medicazioneâ€</t>
  </si>
  <si>
    <t>interventi di integrazione e modifica dellâ€™ impianto antintrusione esistente presso lâ€™ Ufficio di Rovigo DP</t>
  </si>
  <si>
    <t>intervento di ripristino funzionalitÃ  impianto di videosorveglianza PADOVA UP</t>
  </si>
  <si>
    <t>fornitura di n. 30 sedute operative a norma per il Centro di Assistenza Multicanale di Venezia.</t>
  </si>
  <si>
    <t xml:space="preserve">VIOLAUFFICIO DI ARCH. M. VIOLA (CF: VLIMRC66E11A859I)
</t>
  </si>
  <si>
    <t>VIOLAUFFICIO DI ARCH. M. VIOLA (CF: VLIMRC66E11A859I)</t>
  </si>
  <si>
    <t>Sedute a norma per collettivitÃ , per lâ€™aula riunioni Carpaccio della Direzione Regionale del Veneto.</t>
  </si>
  <si>
    <t xml:space="preserve">BERICOPLAST SPA (CF: 02820640247)
</t>
  </si>
  <si>
    <t>BERICOPLAST SPA (CF: 02820640247)</t>
  </si>
  <si>
    <t>Fornitura di n. 4 studi completi a norma per il Centro di Assistenza Multicanale di Venezia</t>
  </si>
  <si>
    <t xml:space="preserve">ARES LINE SPA (CF: 03161590249)
</t>
  </si>
  <si>
    <t>ARES LINE SPA (CF: 03161590249)</t>
  </si>
  <si>
    <t>FORNITURA ARREDI A NORMA - UPT VICENZA</t>
  </si>
  <si>
    <t xml:space="preserve">DELTA DUE (CF: 01096340425)
</t>
  </si>
  <si>
    <t>DELTA DUE (CF: 01096340425)</t>
  </si>
  <si>
    <t>FORNITURA N. 60 SEDUTE OPERATIVE A NORMA PER UFFICIO TERRITORIALE DI PADOVA 2</t>
  </si>
  <si>
    <t xml:space="preserve">ARMETTA ANTONINO (CF: RMTNNN61B02G273W)
DELTA DUE (CF: 01096340425)
FRANCESCHIN SNC (CF: 01129640288)
PROGETTO DI ELENA REMONATO (CF: RMNLNE76D41I531D)
VEMAR S.A.S. DI TOFFANELLO BRUNO &amp; C. (CF: 00774070270)
VIOLAUFFICIO DI ARCH. M. VIOLA (CF: VLIMRC66E11A859I)
</t>
  </si>
  <si>
    <t>FRANCESCHIN SNC (CF: 01129640288)</t>
  </si>
  <si>
    <t>SERVIZIO DI VIGILANZA DI TUTTI GLI UFFICI DELLâ€™AGENZIA DELLE ENTRATE FACENTI CAPO ALLA DIREZIONE REGIONALE DEL VENETO â€“ LOTTO 1 VENEZIA/PADOVA</t>
  </si>
  <si>
    <t xml:space="preserve">AXITEA SPA (CF: 00818630188)
CIVIS SPA (CF: 80039930153)
ISTITUTO DI VIGILANZA PRIVATA CASTELLANO SRL (CF: 02230610277)
PSS Vigilanza Srl (CF: 03967960273)
</t>
  </si>
  <si>
    <t>CIVIS SPA (CF: 80039930153)</t>
  </si>
  <si>
    <t>SERVIZIO DI VIGILANZA DI TUTTI GLI UFFICI DELLâ€™AGENZIA DELLE ENTRATE FACENTI CAPO ALLA DIREZIONE REGIONALE DEL VENETO - LOTTO 3 VERONA/VICENZA</t>
  </si>
  <si>
    <t xml:space="preserve">CIVIS SPA (CF: 80039930153)
</t>
  </si>
  <si>
    <t>SERVIZIO DI VIGILANZA DI TUTTI GLI UFFICI DELLâ€™AGENZIA DELLE ENTRATE FACENTI CAPO ALLA DIREZIONE REGIONALE DEL VENETO - LOTTO 4 ROVIGO</t>
  </si>
  <si>
    <t xml:space="preserve">intervento sullâ€™impianto di condizionamento presente presso la sede di Venezia, Cannaregio 4314 </t>
  </si>
  <si>
    <t>FORNITURA GAS AREA TERRITORIO</t>
  </si>
  <si>
    <t xml:space="preserve">SPIGAS SRL (CF: 01159920113)
</t>
  </si>
  <si>
    <t>SPIGAS SRL (CF: 01159920113)</t>
  </si>
  <si>
    <t>Corso di formazione "Istruzione personale di custodia e addetto al primo soccorso sugli impianti elevatori"</t>
  </si>
  <si>
    <t xml:space="preserve">KONE SPA (CF: 05069070158)
</t>
  </si>
  <si>
    <t>KONE SPA (CF: 05069070158)</t>
  </si>
  <si>
    <t>Affidamento in concessione della fornitura di pasti sostitutivi corsisti presso Polo Formativo Direzione Regionale del Veneto 2016-2017</t>
  </si>
  <si>
    <t xml:space="preserve">EURORISTORAZIONE SRL (CF: 01998810244)
</t>
  </si>
  <si>
    <t>EURORISTORAZIONE SRL (CF: 01998810244)</t>
  </si>
  <si>
    <t>Interventi urgenti su ascensori Marghera Via De Marchi, Bassano del Grappa e Vicenza Corso Palladio</t>
  </si>
  <si>
    <t>NOLEGGIO N.1 FOTOCOPIATORE per DIR.REG. VENETO / ufficio UAI- Venezia</t>
  </si>
  <si>
    <t>Affidamento dei Servizi di Riscossione Tributi con modalitÃ  elettroniche e Ritiro Valori presso le Sedi dellâ€™Agenzia Entrate- Territorio;  Lotto 1 (Nord)</t>
  </si>
  <si>
    <t xml:space="preserve">BANCA NAZIONALE DEL LAVORO SPA (CF: 09339391006)
</t>
  </si>
  <si>
    <t>BANCA NAZIONALE DEL LAVORO SPA (CF: 09339391006)</t>
  </si>
  <si>
    <t>SERVIZI DI BIGLIETTERIA AEREA E FERROVIARIA - DR VENETO</t>
  </si>
  <si>
    <t xml:space="preserve">CARLSON WAGONLIT ITALIA SRL  (CF: 04909580583)
Cisalpina tours S.p.A. (CF: 00637950015)
REGENT INTERNATIONAL S R L (CF: 01262990581)
UVET AMERICAN EXPRESS CORPORATE TRAVEL S.P.A. (CF: 03227380965)
VENTURA SPA (CF: 00550580260)
</t>
  </si>
  <si>
    <t>REGENT INTERNATIONAL S R L (CF: 01262990581)</t>
  </si>
  <si>
    <t>FORNITURA N.1 TONER PER STAMPANTE LEXMARK C935 - DR VENETO</t>
  </si>
  <si>
    <t xml:space="preserve">ALFA MULTISERVIZI S.R.L. (CF: 12357411003)
</t>
  </si>
  <si>
    <t>ALFA MULTISERVIZI S.R.L. (CF: 12357411003)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</si>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</sst>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selection activeCell="D10" sqref="D1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369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"ZB11802D81"</f>
        <v>ZB11802D81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1368</v>
      </c>
      <c r="I3" s="2">
        <v>42383</v>
      </c>
      <c r="J3" s="2">
        <v>42383</v>
      </c>
      <c r="K3">
        <v>1368</v>
      </c>
    </row>
    <row r="4" spans="1:11" x14ac:dyDescent="0.25">
      <c r="A4" t="str">
        <f>"Z361802DB0"</f>
        <v>Z361802DB0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18</v>
      </c>
      <c r="G4" t="s">
        <v>19</v>
      </c>
      <c r="H4">
        <v>210</v>
      </c>
      <c r="I4" s="2">
        <v>42383</v>
      </c>
      <c r="J4" s="2">
        <v>42383</v>
      </c>
      <c r="K4">
        <v>210</v>
      </c>
    </row>
    <row r="5" spans="1:11" x14ac:dyDescent="0.25">
      <c r="A5" t="str">
        <f>"ZA71804548"</f>
        <v>ZA71804548</v>
      </c>
      <c r="B5" t="str">
        <f t="shared" si="0"/>
        <v>06363391001</v>
      </c>
      <c r="C5" t="s">
        <v>15</v>
      </c>
      <c r="D5" t="s">
        <v>21</v>
      </c>
      <c r="E5" t="s">
        <v>22</v>
      </c>
      <c r="F5" s="1" t="s">
        <v>23</v>
      </c>
      <c r="G5" t="s">
        <v>24</v>
      </c>
      <c r="H5">
        <v>803.9</v>
      </c>
      <c r="I5" s="2">
        <v>42384</v>
      </c>
      <c r="J5" s="2">
        <v>42430</v>
      </c>
      <c r="K5">
        <v>803.9</v>
      </c>
    </row>
    <row r="6" spans="1:11" x14ac:dyDescent="0.25">
      <c r="A6" t="str">
        <f>"Z5A180A72A"</f>
        <v>Z5A180A72A</v>
      </c>
      <c r="B6" t="str">
        <f t="shared" si="0"/>
        <v>06363391001</v>
      </c>
      <c r="C6" t="s">
        <v>15</v>
      </c>
      <c r="D6" t="s">
        <v>25</v>
      </c>
      <c r="E6" t="s">
        <v>22</v>
      </c>
      <c r="F6" s="1" t="s">
        <v>26</v>
      </c>
      <c r="G6" t="s">
        <v>27</v>
      </c>
      <c r="H6">
        <v>445</v>
      </c>
      <c r="I6" s="2">
        <v>42384</v>
      </c>
      <c r="J6" s="2">
        <v>42430</v>
      </c>
      <c r="K6">
        <v>445</v>
      </c>
    </row>
    <row r="7" spans="1:11" x14ac:dyDescent="0.25">
      <c r="A7" t="str">
        <f>"ZCE18046F8"</f>
        <v>ZCE18046F8</v>
      </c>
      <c r="B7" t="str">
        <f t="shared" si="0"/>
        <v>06363391001</v>
      </c>
      <c r="C7" t="s">
        <v>15</v>
      </c>
      <c r="D7" t="s">
        <v>28</v>
      </c>
      <c r="E7" t="s">
        <v>22</v>
      </c>
      <c r="F7" s="1" t="s">
        <v>26</v>
      </c>
      <c r="G7" t="s">
        <v>27</v>
      </c>
      <c r="H7">
        <v>225</v>
      </c>
      <c r="I7" s="2">
        <v>42384</v>
      </c>
      <c r="J7" s="2">
        <v>42430</v>
      </c>
      <c r="K7">
        <v>225</v>
      </c>
    </row>
    <row r="8" spans="1:11" x14ac:dyDescent="0.25">
      <c r="A8" t="str">
        <f>"Z2117F7B77"</f>
        <v>Z2117F7B77</v>
      </c>
      <c r="B8" t="str">
        <f t="shared" si="0"/>
        <v>06363391001</v>
      </c>
      <c r="C8" t="s">
        <v>15</v>
      </c>
      <c r="D8" t="s">
        <v>29</v>
      </c>
      <c r="E8" t="s">
        <v>22</v>
      </c>
      <c r="F8" s="1" t="s">
        <v>26</v>
      </c>
      <c r="G8" t="s">
        <v>27</v>
      </c>
      <c r="H8">
        <v>4860</v>
      </c>
      <c r="I8" s="2">
        <v>42383</v>
      </c>
      <c r="J8" s="2">
        <v>42430</v>
      </c>
      <c r="K8">
        <v>4860</v>
      </c>
    </row>
    <row r="9" spans="1:11" x14ac:dyDescent="0.25">
      <c r="A9" t="str">
        <f>"Z3417F79B9"</f>
        <v>Z3417F79B9</v>
      </c>
      <c r="B9" t="str">
        <f t="shared" si="0"/>
        <v>06363391001</v>
      </c>
      <c r="C9" t="s">
        <v>15</v>
      </c>
      <c r="D9" t="s">
        <v>30</v>
      </c>
      <c r="E9" t="s">
        <v>22</v>
      </c>
      <c r="F9" s="1" t="s">
        <v>31</v>
      </c>
      <c r="G9" t="s">
        <v>32</v>
      </c>
      <c r="H9">
        <v>1275</v>
      </c>
      <c r="I9" s="2">
        <v>42383</v>
      </c>
      <c r="J9" s="2">
        <v>42389</v>
      </c>
      <c r="K9">
        <v>1275</v>
      </c>
    </row>
    <row r="10" spans="1:11" x14ac:dyDescent="0.25">
      <c r="A10" t="str">
        <f>"Z20180A738"</f>
        <v>Z20180A738</v>
      </c>
      <c r="B10" t="str">
        <f t="shared" si="0"/>
        <v>06363391001</v>
      </c>
      <c r="C10" t="s">
        <v>15</v>
      </c>
      <c r="D10" t="s">
        <v>33</v>
      </c>
      <c r="E10" t="s">
        <v>17</v>
      </c>
      <c r="F10" s="1" t="s">
        <v>34</v>
      </c>
      <c r="G10" t="s">
        <v>35</v>
      </c>
      <c r="H10">
        <v>40</v>
      </c>
      <c r="I10" s="2">
        <v>42384</v>
      </c>
      <c r="J10" s="2">
        <v>42399</v>
      </c>
      <c r="K10">
        <v>40</v>
      </c>
    </row>
    <row r="11" spans="1:11" x14ac:dyDescent="0.25">
      <c r="A11" t="str">
        <f>"ZB818369ED"</f>
        <v>ZB818369ED</v>
      </c>
      <c r="B11" t="str">
        <f t="shared" si="0"/>
        <v>06363391001</v>
      </c>
      <c r="C11" t="s">
        <v>15</v>
      </c>
      <c r="D11" t="s">
        <v>36</v>
      </c>
      <c r="E11" t="s">
        <v>17</v>
      </c>
      <c r="F11" s="1" t="s">
        <v>34</v>
      </c>
      <c r="G11" t="s">
        <v>35</v>
      </c>
      <c r="H11">
        <v>79</v>
      </c>
      <c r="I11" s="2">
        <v>42395</v>
      </c>
      <c r="J11" s="2">
        <v>42410</v>
      </c>
      <c r="K11">
        <v>79</v>
      </c>
    </row>
    <row r="12" spans="1:11" x14ac:dyDescent="0.25">
      <c r="A12" t="str">
        <f>"ZD118176BE"</f>
        <v>ZD118176BE</v>
      </c>
      <c r="B12" t="str">
        <f t="shared" si="0"/>
        <v>06363391001</v>
      </c>
      <c r="C12" t="s">
        <v>15</v>
      </c>
      <c r="D12" t="s">
        <v>37</v>
      </c>
      <c r="E12" t="s">
        <v>38</v>
      </c>
      <c r="F12" s="1" t="s">
        <v>39</v>
      </c>
      <c r="G12" t="s">
        <v>40</v>
      </c>
      <c r="H12">
        <v>16500</v>
      </c>
      <c r="I12" s="2">
        <v>42402</v>
      </c>
      <c r="J12" s="2">
        <v>42417</v>
      </c>
      <c r="K12">
        <v>16500</v>
      </c>
    </row>
    <row r="13" spans="1:11" x14ac:dyDescent="0.25">
      <c r="A13" t="str">
        <f>"ZBC18213D7"</f>
        <v>ZBC18213D7</v>
      </c>
      <c r="B13" t="str">
        <f t="shared" si="0"/>
        <v>06363391001</v>
      </c>
      <c r="C13" t="s">
        <v>15</v>
      </c>
      <c r="D13" t="s">
        <v>41</v>
      </c>
      <c r="E13" t="s">
        <v>22</v>
      </c>
      <c r="F13" s="1" t="s">
        <v>42</v>
      </c>
      <c r="G13" t="s">
        <v>43</v>
      </c>
      <c r="H13">
        <v>1719.5</v>
      </c>
      <c r="I13" s="2">
        <v>42394</v>
      </c>
      <c r="J13" s="2">
        <v>42415</v>
      </c>
      <c r="K13">
        <v>1719.5</v>
      </c>
    </row>
    <row r="14" spans="1:11" x14ac:dyDescent="0.25">
      <c r="A14" t="str">
        <f>"Z0D17E8DB4"</f>
        <v>Z0D17E8DB4</v>
      </c>
      <c r="B14" t="str">
        <f t="shared" si="0"/>
        <v>06363391001</v>
      </c>
      <c r="C14" t="s">
        <v>15</v>
      </c>
      <c r="D14" t="s">
        <v>44</v>
      </c>
      <c r="E14" t="s">
        <v>22</v>
      </c>
      <c r="F14" s="1" t="s">
        <v>23</v>
      </c>
      <c r="G14" t="s">
        <v>24</v>
      </c>
      <c r="H14">
        <v>11378.5</v>
      </c>
      <c r="I14" s="2">
        <v>42377</v>
      </c>
      <c r="J14" s="2">
        <v>42398</v>
      </c>
      <c r="K14">
        <v>11378.5</v>
      </c>
    </row>
    <row r="15" spans="1:11" x14ac:dyDescent="0.25">
      <c r="A15" t="str">
        <f>"ZB71866D49"</f>
        <v>ZB71866D49</v>
      </c>
      <c r="B15" t="str">
        <f t="shared" si="0"/>
        <v>06363391001</v>
      </c>
      <c r="C15" t="s">
        <v>15</v>
      </c>
      <c r="D15" t="s">
        <v>45</v>
      </c>
      <c r="E15" t="s">
        <v>17</v>
      </c>
      <c r="F15" s="1" t="s">
        <v>46</v>
      </c>
      <c r="G15" t="s">
        <v>47</v>
      </c>
      <c r="H15">
        <v>2000</v>
      </c>
      <c r="I15" s="2">
        <v>42408</v>
      </c>
      <c r="J15" s="2">
        <v>42423</v>
      </c>
      <c r="K15">
        <v>2000</v>
      </c>
    </row>
    <row r="16" spans="1:11" x14ac:dyDescent="0.25">
      <c r="A16" t="str">
        <f>"Z2E176D817"</f>
        <v>Z2E176D817</v>
      </c>
      <c r="B16" t="str">
        <f t="shared" si="0"/>
        <v>06363391001</v>
      </c>
      <c r="C16" t="s">
        <v>15</v>
      </c>
      <c r="D16" t="s">
        <v>48</v>
      </c>
      <c r="E16" t="s">
        <v>38</v>
      </c>
      <c r="F16" s="1" t="s">
        <v>49</v>
      </c>
      <c r="G16" t="s">
        <v>50</v>
      </c>
      <c r="H16">
        <v>15000</v>
      </c>
      <c r="I16" s="2">
        <v>42397</v>
      </c>
      <c r="J16" s="2">
        <v>42460</v>
      </c>
      <c r="K16">
        <v>14998.5</v>
      </c>
    </row>
    <row r="17" spans="1:11" x14ac:dyDescent="0.25">
      <c r="A17" t="str">
        <f>"ZDB1827375"</f>
        <v>ZDB1827375</v>
      </c>
      <c r="B17" t="str">
        <f t="shared" si="0"/>
        <v>06363391001</v>
      </c>
      <c r="C17" t="s">
        <v>15</v>
      </c>
      <c r="D17" t="s">
        <v>51</v>
      </c>
      <c r="E17" t="s">
        <v>22</v>
      </c>
      <c r="F17" s="1" t="s">
        <v>26</v>
      </c>
      <c r="G17" t="s">
        <v>27</v>
      </c>
      <c r="H17">
        <v>712</v>
      </c>
      <c r="I17" s="2">
        <v>42401</v>
      </c>
      <c r="J17" s="2">
        <v>42460</v>
      </c>
      <c r="K17">
        <v>712</v>
      </c>
    </row>
    <row r="18" spans="1:11" x14ac:dyDescent="0.25">
      <c r="A18" t="str">
        <f>"Z981827502"</f>
        <v>Z981827502</v>
      </c>
      <c r="B18" t="str">
        <f t="shared" si="0"/>
        <v>06363391001</v>
      </c>
      <c r="C18" t="s">
        <v>15</v>
      </c>
      <c r="D18" t="s">
        <v>52</v>
      </c>
      <c r="E18" t="s">
        <v>22</v>
      </c>
      <c r="F18" s="1" t="s">
        <v>26</v>
      </c>
      <c r="G18" t="s">
        <v>27</v>
      </c>
      <c r="H18">
        <v>787.5</v>
      </c>
      <c r="I18" s="2">
        <v>42401</v>
      </c>
      <c r="J18" s="2">
        <v>42460</v>
      </c>
      <c r="K18">
        <v>787.5</v>
      </c>
    </row>
    <row r="19" spans="1:11" x14ac:dyDescent="0.25">
      <c r="A19" t="str">
        <f>"ZCB186A79F"</f>
        <v>ZCB186A79F</v>
      </c>
      <c r="B19" t="str">
        <f t="shared" si="0"/>
        <v>06363391001</v>
      </c>
      <c r="C19" t="s">
        <v>15</v>
      </c>
      <c r="D19" t="s">
        <v>53</v>
      </c>
      <c r="E19" t="s">
        <v>22</v>
      </c>
      <c r="F19" s="1" t="s">
        <v>26</v>
      </c>
      <c r="G19" t="s">
        <v>27</v>
      </c>
      <c r="H19">
        <v>1620</v>
      </c>
      <c r="I19" s="2">
        <v>42409</v>
      </c>
      <c r="J19" s="2">
        <v>42460</v>
      </c>
      <c r="K19">
        <v>1620</v>
      </c>
    </row>
    <row r="20" spans="1:11" x14ac:dyDescent="0.25">
      <c r="A20" t="str">
        <f>"Z04187991B"</f>
        <v>Z04187991B</v>
      </c>
      <c r="B20" t="str">
        <f t="shared" si="0"/>
        <v>06363391001</v>
      </c>
      <c r="C20" t="s">
        <v>15</v>
      </c>
      <c r="D20" t="s">
        <v>54</v>
      </c>
      <c r="E20" t="s">
        <v>22</v>
      </c>
      <c r="F20" s="1" t="s">
        <v>26</v>
      </c>
      <c r="G20" t="s">
        <v>27</v>
      </c>
      <c r="H20">
        <v>922.5</v>
      </c>
      <c r="I20" s="2">
        <v>42411</v>
      </c>
      <c r="J20" s="2">
        <v>42460</v>
      </c>
      <c r="K20">
        <v>922.5</v>
      </c>
    </row>
    <row r="21" spans="1:11" x14ac:dyDescent="0.25">
      <c r="A21" t="str">
        <f>"Z3A1881383"</f>
        <v>Z3A1881383</v>
      </c>
      <c r="B21" t="str">
        <f t="shared" si="0"/>
        <v>06363391001</v>
      </c>
      <c r="C21" t="s">
        <v>15</v>
      </c>
      <c r="D21" t="s">
        <v>55</v>
      </c>
      <c r="E21" t="s">
        <v>22</v>
      </c>
      <c r="F21" s="1" t="s">
        <v>26</v>
      </c>
      <c r="G21" t="s">
        <v>27</v>
      </c>
      <c r="H21">
        <v>1372.5</v>
      </c>
      <c r="I21" s="2">
        <v>42415</v>
      </c>
      <c r="J21" s="2">
        <v>42460</v>
      </c>
      <c r="K21">
        <v>1372.5</v>
      </c>
    </row>
    <row r="22" spans="1:11" x14ac:dyDescent="0.25">
      <c r="A22" t="str">
        <f>"ZE2187AAC8"</f>
        <v>ZE2187AAC8</v>
      </c>
      <c r="B22" t="str">
        <f t="shared" si="0"/>
        <v>06363391001</v>
      </c>
      <c r="C22" t="s">
        <v>15</v>
      </c>
      <c r="D22" t="s">
        <v>56</v>
      </c>
      <c r="E22" t="s">
        <v>22</v>
      </c>
      <c r="F22" s="1" t="s">
        <v>26</v>
      </c>
      <c r="G22" t="s">
        <v>27</v>
      </c>
      <c r="H22">
        <v>2317.5</v>
      </c>
      <c r="I22" s="2">
        <v>42412</v>
      </c>
      <c r="J22" s="2">
        <v>42460</v>
      </c>
      <c r="K22">
        <v>2317.5</v>
      </c>
    </row>
    <row r="23" spans="1:11" x14ac:dyDescent="0.25">
      <c r="A23" t="str">
        <f>"Z77183C733"</f>
        <v>Z77183C733</v>
      </c>
      <c r="B23" t="str">
        <f t="shared" si="0"/>
        <v>06363391001</v>
      </c>
      <c r="C23" t="s">
        <v>15</v>
      </c>
      <c r="D23" t="s">
        <v>57</v>
      </c>
      <c r="E23" t="s">
        <v>17</v>
      </c>
      <c r="F23" s="1" t="s">
        <v>58</v>
      </c>
      <c r="G23" t="s">
        <v>59</v>
      </c>
      <c r="H23">
        <v>638.5</v>
      </c>
      <c r="I23" s="2">
        <v>42398</v>
      </c>
      <c r="J23" s="2">
        <v>42401</v>
      </c>
      <c r="K23">
        <v>638.5</v>
      </c>
    </row>
    <row r="24" spans="1:11" x14ac:dyDescent="0.25">
      <c r="A24" t="str">
        <f>"ZC2184E22E"</f>
        <v>ZC2184E22E</v>
      </c>
      <c r="B24" t="str">
        <f t="shared" si="0"/>
        <v>06363391001</v>
      </c>
      <c r="C24" t="s">
        <v>15</v>
      </c>
      <c r="D24" t="s">
        <v>60</v>
      </c>
      <c r="E24" t="s">
        <v>17</v>
      </c>
      <c r="F24" s="1" t="s">
        <v>61</v>
      </c>
      <c r="G24" t="s">
        <v>62</v>
      </c>
      <c r="H24">
        <v>141</v>
      </c>
      <c r="I24" s="2">
        <v>42401</v>
      </c>
      <c r="J24" s="2">
        <v>42429</v>
      </c>
      <c r="K24">
        <v>141</v>
      </c>
    </row>
    <row r="25" spans="1:11" x14ac:dyDescent="0.25">
      <c r="A25" t="str">
        <f>"Z031816B57"</f>
        <v>Z031816B57</v>
      </c>
      <c r="B25" t="str">
        <f t="shared" si="0"/>
        <v>06363391001</v>
      </c>
      <c r="C25" t="s">
        <v>15</v>
      </c>
      <c r="D25" t="s">
        <v>63</v>
      </c>
      <c r="E25" t="s">
        <v>38</v>
      </c>
      <c r="F25" s="1" t="s">
        <v>64</v>
      </c>
      <c r="G25" t="s">
        <v>65</v>
      </c>
      <c r="H25">
        <v>4325</v>
      </c>
      <c r="I25" s="2">
        <v>42401</v>
      </c>
      <c r="J25" s="2">
        <v>42412</v>
      </c>
      <c r="K25">
        <v>4325</v>
      </c>
    </row>
    <row r="26" spans="1:11" x14ac:dyDescent="0.25">
      <c r="A26" t="str">
        <f>"Z3518534C6"</f>
        <v>Z3518534C6</v>
      </c>
      <c r="B26" t="str">
        <f t="shared" si="0"/>
        <v>06363391001</v>
      </c>
      <c r="C26" t="s">
        <v>15</v>
      </c>
      <c r="D26" t="s">
        <v>66</v>
      </c>
      <c r="E26" t="s">
        <v>38</v>
      </c>
      <c r="F26" s="1" t="s">
        <v>67</v>
      </c>
      <c r="G26" t="s">
        <v>68</v>
      </c>
      <c r="H26">
        <v>8500</v>
      </c>
      <c r="I26" s="2">
        <v>42423</v>
      </c>
      <c r="J26" s="2">
        <v>42551</v>
      </c>
      <c r="K26">
        <v>8500</v>
      </c>
    </row>
    <row r="27" spans="1:11" x14ac:dyDescent="0.25">
      <c r="A27" t="str">
        <f>"Z7918B40A2"</f>
        <v>Z7918B40A2</v>
      </c>
      <c r="B27" t="str">
        <f t="shared" si="0"/>
        <v>06363391001</v>
      </c>
      <c r="C27" t="s">
        <v>15</v>
      </c>
      <c r="D27" t="s">
        <v>69</v>
      </c>
      <c r="E27" t="s">
        <v>22</v>
      </c>
      <c r="F27" s="1" t="s">
        <v>26</v>
      </c>
      <c r="G27" t="s">
        <v>27</v>
      </c>
      <c r="H27">
        <v>7425</v>
      </c>
      <c r="I27" s="2">
        <v>42425</v>
      </c>
      <c r="J27" s="2">
        <v>42460</v>
      </c>
      <c r="K27">
        <v>7425</v>
      </c>
    </row>
    <row r="28" spans="1:11" x14ac:dyDescent="0.25">
      <c r="A28" t="str">
        <f>"Z111864E45"</f>
        <v>Z111864E45</v>
      </c>
      <c r="B28" t="str">
        <f t="shared" si="0"/>
        <v>06363391001</v>
      </c>
      <c r="C28" t="s">
        <v>15</v>
      </c>
      <c r="D28" t="s">
        <v>70</v>
      </c>
      <c r="E28" t="s">
        <v>17</v>
      </c>
      <c r="F28" s="1" t="s">
        <v>71</v>
      </c>
      <c r="G28" t="s">
        <v>72</v>
      </c>
      <c r="H28">
        <v>1950</v>
      </c>
      <c r="I28" s="2">
        <v>42408</v>
      </c>
      <c r="J28" s="2">
        <v>42461</v>
      </c>
      <c r="K28">
        <v>750</v>
      </c>
    </row>
    <row r="29" spans="1:11" x14ac:dyDescent="0.25">
      <c r="A29" t="str">
        <f>"ZD217A2556"</f>
        <v>ZD217A2556</v>
      </c>
      <c r="B29" t="str">
        <f t="shared" si="0"/>
        <v>06363391001</v>
      </c>
      <c r="C29" t="s">
        <v>15</v>
      </c>
      <c r="D29" t="s">
        <v>73</v>
      </c>
      <c r="E29" t="s">
        <v>38</v>
      </c>
      <c r="F29" s="1" t="s">
        <v>74</v>
      </c>
      <c r="G29" t="s">
        <v>75</v>
      </c>
      <c r="H29">
        <v>14640</v>
      </c>
      <c r="I29" s="2">
        <v>42415</v>
      </c>
      <c r="J29" s="2">
        <v>42429</v>
      </c>
      <c r="K29">
        <v>14640</v>
      </c>
    </row>
    <row r="30" spans="1:11" x14ac:dyDescent="0.25">
      <c r="A30" t="str">
        <f>"Z311839BD2"</f>
        <v>Z311839BD2</v>
      </c>
      <c r="B30" t="str">
        <f t="shared" si="0"/>
        <v>06363391001</v>
      </c>
      <c r="C30" t="s">
        <v>15</v>
      </c>
      <c r="D30" t="s">
        <v>76</v>
      </c>
      <c r="E30" t="s">
        <v>38</v>
      </c>
      <c r="F30" s="1" t="s">
        <v>77</v>
      </c>
      <c r="G30" t="s">
        <v>78</v>
      </c>
      <c r="H30">
        <v>3500</v>
      </c>
      <c r="I30" s="2">
        <v>42415</v>
      </c>
      <c r="J30" s="2">
        <v>42429</v>
      </c>
      <c r="K30">
        <v>3500</v>
      </c>
    </row>
    <row r="31" spans="1:11" x14ac:dyDescent="0.25">
      <c r="A31" t="str">
        <f>"ZA7189CEA6"</f>
        <v>ZA7189CEA6</v>
      </c>
      <c r="B31" t="str">
        <f t="shared" si="0"/>
        <v>06363391001</v>
      </c>
      <c r="C31" t="s">
        <v>15</v>
      </c>
      <c r="D31" t="s">
        <v>79</v>
      </c>
      <c r="E31" t="s">
        <v>17</v>
      </c>
      <c r="F31" s="1" t="s">
        <v>58</v>
      </c>
      <c r="G31" t="s">
        <v>59</v>
      </c>
      <c r="H31">
        <v>5480</v>
      </c>
      <c r="I31" s="2">
        <v>42440</v>
      </c>
      <c r="J31" s="2">
        <v>42460</v>
      </c>
      <c r="K31">
        <v>5480</v>
      </c>
    </row>
    <row r="32" spans="1:11" x14ac:dyDescent="0.25">
      <c r="A32" t="str">
        <f>"Z3D18D2C58"</f>
        <v>Z3D18D2C58</v>
      </c>
      <c r="B32" t="str">
        <f t="shared" si="0"/>
        <v>06363391001</v>
      </c>
      <c r="C32" t="s">
        <v>15</v>
      </c>
      <c r="D32" t="s">
        <v>80</v>
      </c>
      <c r="E32" t="s">
        <v>17</v>
      </c>
      <c r="F32" s="1" t="s">
        <v>81</v>
      </c>
      <c r="G32" t="s">
        <v>82</v>
      </c>
      <c r="H32">
        <v>5519.24</v>
      </c>
      <c r="I32" s="2">
        <v>42432</v>
      </c>
      <c r="J32" s="2">
        <v>42490</v>
      </c>
      <c r="K32">
        <v>5519.23</v>
      </c>
    </row>
    <row r="33" spans="1:11" x14ac:dyDescent="0.25">
      <c r="A33" t="str">
        <f>"Z9C1816E57"</f>
        <v>Z9C1816E57</v>
      </c>
      <c r="B33" t="str">
        <f t="shared" si="0"/>
        <v>06363391001</v>
      </c>
      <c r="C33" t="s">
        <v>15</v>
      </c>
      <c r="D33" t="s">
        <v>83</v>
      </c>
      <c r="E33" t="s">
        <v>17</v>
      </c>
      <c r="F33" s="1" t="s">
        <v>81</v>
      </c>
      <c r="G33" t="s">
        <v>82</v>
      </c>
      <c r="H33">
        <v>1461</v>
      </c>
      <c r="I33" s="2">
        <v>42388</v>
      </c>
      <c r="J33" s="2">
        <v>42419</v>
      </c>
      <c r="K33">
        <v>1461</v>
      </c>
    </row>
    <row r="34" spans="1:11" x14ac:dyDescent="0.25">
      <c r="A34" t="str">
        <f>"Z0418AB24E"</f>
        <v>Z0418AB24E</v>
      </c>
      <c r="B34" t="str">
        <f t="shared" si="0"/>
        <v>06363391001</v>
      </c>
      <c r="C34" t="s">
        <v>15</v>
      </c>
      <c r="D34" t="s">
        <v>84</v>
      </c>
      <c r="E34" t="s">
        <v>17</v>
      </c>
      <c r="F34" s="1" t="s">
        <v>85</v>
      </c>
      <c r="G34" t="s">
        <v>86</v>
      </c>
      <c r="H34">
        <v>323</v>
      </c>
      <c r="I34" s="2">
        <v>42423</v>
      </c>
      <c r="J34" s="2">
        <v>42460</v>
      </c>
      <c r="K34">
        <v>323</v>
      </c>
    </row>
    <row r="35" spans="1:11" x14ac:dyDescent="0.25">
      <c r="A35" t="str">
        <f>"Z6F18E2427"</f>
        <v>Z6F18E2427</v>
      </c>
      <c r="B35" t="str">
        <f t="shared" ref="B35:B66" si="1">"06363391001"</f>
        <v>06363391001</v>
      </c>
      <c r="C35" t="s">
        <v>15</v>
      </c>
      <c r="D35" t="s">
        <v>87</v>
      </c>
      <c r="E35" t="s">
        <v>22</v>
      </c>
      <c r="F35" s="1" t="s">
        <v>31</v>
      </c>
      <c r="G35" t="s">
        <v>32</v>
      </c>
      <c r="H35">
        <v>4250</v>
      </c>
      <c r="I35" s="2">
        <v>42437</v>
      </c>
      <c r="J35" s="2">
        <v>42440</v>
      </c>
      <c r="K35">
        <v>4250</v>
      </c>
    </row>
    <row r="36" spans="1:11" x14ac:dyDescent="0.25">
      <c r="A36" t="str">
        <f>"Z5B1891186"</f>
        <v>Z5B1891186</v>
      </c>
      <c r="B36" t="str">
        <f t="shared" si="1"/>
        <v>06363391001</v>
      </c>
      <c r="C36" t="s">
        <v>15</v>
      </c>
      <c r="D36" t="s">
        <v>88</v>
      </c>
      <c r="E36" t="s">
        <v>17</v>
      </c>
      <c r="F36" s="1" t="s">
        <v>89</v>
      </c>
      <c r="G36" t="s">
        <v>90</v>
      </c>
      <c r="H36">
        <v>1260</v>
      </c>
      <c r="I36" s="2">
        <v>42422</v>
      </c>
      <c r="K36">
        <v>1170</v>
      </c>
    </row>
    <row r="37" spans="1:11" x14ac:dyDescent="0.25">
      <c r="A37" t="str">
        <f>"ZC217A8312"</f>
        <v>ZC217A8312</v>
      </c>
      <c r="B37" t="str">
        <f t="shared" si="1"/>
        <v>06363391001</v>
      </c>
      <c r="C37" t="s">
        <v>15</v>
      </c>
      <c r="D37" t="s">
        <v>91</v>
      </c>
      <c r="E37" t="s">
        <v>38</v>
      </c>
      <c r="F37" s="1" t="s">
        <v>92</v>
      </c>
      <c r="G37" t="s">
        <v>93</v>
      </c>
      <c r="H37">
        <v>20510.12</v>
      </c>
      <c r="I37" s="2">
        <v>42401</v>
      </c>
      <c r="J37" s="2">
        <v>42429</v>
      </c>
      <c r="K37">
        <v>20510.12</v>
      </c>
    </row>
    <row r="38" spans="1:11" x14ac:dyDescent="0.25">
      <c r="A38" t="str">
        <f>"Z70187CCC4"</f>
        <v>Z70187CCC4</v>
      </c>
      <c r="B38" t="str">
        <f t="shared" si="1"/>
        <v>06363391001</v>
      </c>
      <c r="C38" t="s">
        <v>15</v>
      </c>
      <c r="D38" t="s">
        <v>94</v>
      </c>
      <c r="E38" t="s">
        <v>17</v>
      </c>
      <c r="F38" s="1" t="s">
        <v>95</v>
      </c>
      <c r="G38" t="s">
        <v>96</v>
      </c>
      <c r="H38">
        <v>416</v>
      </c>
      <c r="I38" s="2">
        <v>42412</v>
      </c>
      <c r="J38" s="2">
        <v>42440</v>
      </c>
      <c r="K38">
        <v>416</v>
      </c>
    </row>
    <row r="39" spans="1:11" x14ac:dyDescent="0.25">
      <c r="A39" t="str">
        <f>"Z7D1853F5B"</f>
        <v>Z7D1853F5B</v>
      </c>
      <c r="B39" t="str">
        <f t="shared" si="1"/>
        <v>06363391001</v>
      </c>
      <c r="C39" t="s">
        <v>15</v>
      </c>
      <c r="D39" t="s">
        <v>97</v>
      </c>
      <c r="E39" t="s">
        <v>38</v>
      </c>
      <c r="F39" s="1" t="s">
        <v>98</v>
      </c>
      <c r="G39" t="s">
        <v>99</v>
      </c>
      <c r="H39">
        <v>39000</v>
      </c>
      <c r="I39" s="2">
        <v>42432</v>
      </c>
      <c r="J39" s="2">
        <v>42735</v>
      </c>
      <c r="K39">
        <v>38538.519999999997</v>
      </c>
    </row>
    <row r="40" spans="1:11" x14ac:dyDescent="0.25">
      <c r="A40" t="str">
        <f>"ZB6195DB53"</f>
        <v>ZB6195DB53</v>
      </c>
      <c r="B40" t="str">
        <f t="shared" si="1"/>
        <v>06363391001</v>
      </c>
      <c r="C40" t="s">
        <v>15</v>
      </c>
      <c r="D40" t="s">
        <v>100</v>
      </c>
      <c r="E40" t="s">
        <v>22</v>
      </c>
      <c r="F40" s="1" t="s">
        <v>26</v>
      </c>
      <c r="G40" t="s">
        <v>27</v>
      </c>
      <c r="H40">
        <v>1620</v>
      </c>
      <c r="I40" s="2">
        <v>42471</v>
      </c>
      <c r="J40" s="2">
        <v>42478</v>
      </c>
      <c r="K40">
        <v>1620</v>
      </c>
    </row>
    <row r="41" spans="1:11" x14ac:dyDescent="0.25">
      <c r="A41" t="str">
        <f>"Z84180DE9B"</f>
        <v>Z84180DE9B</v>
      </c>
      <c r="B41" t="str">
        <f t="shared" si="1"/>
        <v>06363391001</v>
      </c>
      <c r="C41" t="s">
        <v>15</v>
      </c>
      <c r="D41" t="s">
        <v>101</v>
      </c>
      <c r="E41" t="s">
        <v>17</v>
      </c>
      <c r="F41" s="1" t="s">
        <v>102</v>
      </c>
      <c r="G41" t="s">
        <v>103</v>
      </c>
      <c r="H41">
        <v>3500</v>
      </c>
      <c r="I41" s="2">
        <v>42387</v>
      </c>
      <c r="J41" s="2">
        <v>42418</v>
      </c>
      <c r="K41">
        <v>3500</v>
      </c>
    </row>
    <row r="42" spans="1:11" x14ac:dyDescent="0.25">
      <c r="A42" t="str">
        <f>"Z191811420"</f>
        <v>Z191811420</v>
      </c>
      <c r="B42" t="str">
        <f t="shared" si="1"/>
        <v>06363391001</v>
      </c>
      <c r="C42" t="s">
        <v>15</v>
      </c>
      <c r="D42" t="s">
        <v>104</v>
      </c>
      <c r="E42" t="s">
        <v>17</v>
      </c>
      <c r="F42" s="1" t="s">
        <v>102</v>
      </c>
      <c r="G42" t="s">
        <v>103</v>
      </c>
      <c r="H42">
        <v>1200</v>
      </c>
      <c r="I42" s="2">
        <v>42387</v>
      </c>
      <c r="J42" s="2">
        <v>42398</v>
      </c>
      <c r="K42">
        <v>1200</v>
      </c>
    </row>
    <row r="43" spans="1:11" x14ac:dyDescent="0.25">
      <c r="A43" t="str">
        <f>"652458952B"</f>
        <v>652458952B</v>
      </c>
      <c r="B43" t="str">
        <f t="shared" si="1"/>
        <v>06363391001</v>
      </c>
      <c r="C43" t="s">
        <v>15</v>
      </c>
      <c r="D43" t="s">
        <v>105</v>
      </c>
      <c r="E43" t="s">
        <v>106</v>
      </c>
      <c r="F43" s="1" t="s">
        <v>107</v>
      </c>
      <c r="G43" t="s">
        <v>108</v>
      </c>
      <c r="H43">
        <v>19000</v>
      </c>
      <c r="I43" s="2">
        <v>42461</v>
      </c>
      <c r="J43" s="2">
        <v>43190</v>
      </c>
      <c r="K43">
        <v>16290</v>
      </c>
    </row>
    <row r="44" spans="1:11" x14ac:dyDescent="0.25">
      <c r="A44" t="str">
        <f>"6509395AAD"</f>
        <v>6509395AAD</v>
      </c>
      <c r="B44" t="str">
        <f t="shared" si="1"/>
        <v>06363391001</v>
      </c>
      <c r="C44" t="s">
        <v>15</v>
      </c>
      <c r="D44" t="s">
        <v>109</v>
      </c>
      <c r="E44" t="s">
        <v>106</v>
      </c>
      <c r="F44" s="1" t="s">
        <v>110</v>
      </c>
      <c r="G44" t="s">
        <v>111</v>
      </c>
      <c r="H44">
        <v>190000</v>
      </c>
      <c r="I44" s="2">
        <v>42453</v>
      </c>
      <c r="J44" s="2">
        <v>42817</v>
      </c>
      <c r="K44">
        <v>189996.05</v>
      </c>
    </row>
    <row r="45" spans="1:11" x14ac:dyDescent="0.25">
      <c r="A45" t="str">
        <f>"Z0F18A814E"</f>
        <v>Z0F18A814E</v>
      </c>
      <c r="B45" t="str">
        <f t="shared" si="1"/>
        <v>06363391001</v>
      </c>
      <c r="C45" t="s">
        <v>15</v>
      </c>
      <c r="D45" t="s">
        <v>112</v>
      </c>
      <c r="E45" t="s">
        <v>17</v>
      </c>
      <c r="F45" s="1" t="s">
        <v>113</v>
      </c>
      <c r="G45" t="s">
        <v>114</v>
      </c>
      <c r="H45">
        <v>665</v>
      </c>
      <c r="I45" s="2">
        <v>42423</v>
      </c>
      <c r="J45" s="2">
        <v>42460</v>
      </c>
      <c r="K45">
        <v>665</v>
      </c>
    </row>
    <row r="46" spans="1:11" x14ac:dyDescent="0.25">
      <c r="A46" t="str">
        <f>"ZF618E7D7C"</f>
        <v>ZF618E7D7C</v>
      </c>
      <c r="B46" t="str">
        <f t="shared" si="1"/>
        <v>06363391001</v>
      </c>
      <c r="C46" t="s">
        <v>15</v>
      </c>
      <c r="D46" t="s">
        <v>115</v>
      </c>
      <c r="E46" t="s">
        <v>17</v>
      </c>
      <c r="F46" s="1" t="s">
        <v>116</v>
      </c>
      <c r="G46" t="s">
        <v>117</v>
      </c>
      <c r="H46">
        <v>765</v>
      </c>
      <c r="I46" s="2">
        <v>42461</v>
      </c>
      <c r="J46" s="2">
        <v>42825</v>
      </c>
      <c r="K46">
        <v>756</v>
      </c>
    </row>
    <row r="47" spans="1:11" x14ac:dyDescent="0.25">
      <c r="A47" t="str">
        <f>"Z8418E7F1D"</f>
        <v>Z8418E7F1D</v>
      </c>
      <c r="B47" t="str">
        <f t="shared" si="1"/>
        <v>06363391001</v>
      </c>
      <c r="C47" t="s">
        <v>15</v>
      </c>
      <c r="D47" t="s">
        <v>118</v>
      </c>
      <c r="E47" t="s">
        <v>17</v>
      </c>
      <c r="F47" s="1" t="s">
        <v>116</v>
      </c>
      <c r="G47" t="s">
        <v>117</v>
      </c>
      <c r="H47">
        <v>765</v>
      </c>
      <c r="I47" s="2">
        <v>42461</v>
      </c>
      <c r="J47" s="2">
        <v>42825</v>
      </c>
      <c r="K47">
        <v>759</v>
      </c>
    </row>
    <row r="48" spans="1:11" x14ac:dyDescent="0.25">
      <c r="A48" t="str">
        <f>"Z8718E7C00"</f>
        <v>Z8718E7C00</v>
      </c>
      <c r="B48" t="str">
        <f t="shared" si="1"/>
        <v>06363391001</v>
      </c>
      <c r="C48" t="s">
        <v>15</v>
      </c>
      <c r="D48" t="s">
        <v>119</v>
      </c>
      <c r="E48" t="s">
        <v>17</v>
      </c>
      <c r="F48" s="1" t="s">
        <v>116</v>
      </c>
      <c r="G48" t="s">
        <v>117</v>
      </c>
      <c r="H48">
        <v>765</v>
      </c>
      <c r="I48" s="2">
        <v>42461</v>
      </c>
      <c r="J48" s="2">
        <v>42825</v>
      </c>
      <c r="K48">
        <v>759</v>
      </c>
    </row>
    <row r="49" spans="1:11" x14ac:dyDescent="0.25">
      <c r="A49" t="str">
        <f>"Z6318E8006"</f>
        <v>Z6318E8006</v>
      </c>
      <c r="B49" t="str">
        <f t="shared" si="1"/>
        <v>06363391001</v>
      </c>
      <c r="C49" t="s">
        <v>15</v>
      </c>
      <c r="D49" t="s">
        <v>120</v>
      </c>
      <c r="E49" t="s">
        <v>17</v>
      </c>
      <c r="F49" s="1" t="s">
        <v>116</v>
      </c>
      <c r="G49" t="s">
        <v>117</v>
      </c>
      <c r="H49">
        <v>765</v>
      </c>
      <c r="I49" s="2">
        <v>42461</v>
      </c>
      <c r="J49" s="2">
        <v>42825</v>
      </c>
      <c r="K49">
        <v>762</v>
      </c>
    </row>
    <row r="50" spans="1:11" x14ac:dyDescent="0.25">
      <c r="A50" t="str">
        <f>"ZD818E7B48"</f>
        <v>ZD818E7B48</v>
      </c>
      <c r="B50" t="str">
        <f t="shared" si="1"/>
        <v>06363391001</v>
      </c>
      <c r="C50" t="s">
        <v>15</v>
      </c>
      <c r="D50" t="s">
        <v>121</v>
      </c>
      <c r="E50" t="s">
        <v>17</v>
      </c>
      <c r="F50" s="1" t="s">
        <v>116</v>
      </c>
      <c r="G50" t="s">
        <v>117</v>
      </c>
      <c r="H50">
        <v>765</v>
      </c>
      <c r="I50" s="2">
        <v>42461</v>
      </c>
      <c r="J50" s="2">
        <v>42825</v>
      </c>
      <c r="K50">
        <v>756</v>
      </c>
    </row>
    <row r="51" spans="1:11" x14ac:dyDescent="0.25">
      <c r="A51" t="str">
        <f>"ZD318E79EF"</f>
        <v>ZD318E79EF</v>
      </c>
      <c r="B51" t="str">
        <f t="shared" si="1"/>
        <v>06363391001</v>
      </c>
      <c r="C51" t="s">
        <v>15</v>
      </c>
      <c r="D51" t="s">
        <v>122</v>
      </c>
      <c r="E51" t="s">
        <v>17</v>
      </c>
      <c r="F51" s="1" t="s">
        <v>116</v>
      </c>
      <c r="G51" t="s">
        <v>117</v>
      </c>
      <c r="H51">
        <v>765</v>
      </c>
      <c r="I51" s="2">
        <v>42461</v>
      </c>
      <c r="J51" s="2">
        <v>42825</v>
      </c>
      <c r="K51">
        <v>759</v>
      </c>
    </row>
    <row r="52" spans="1:11" x14ac:dyDescent="0.25">
      <c r="A52" t="str">
        <f>"Z9718E7E5A"</f>
        <v>Z9718E7E5A</v>
      </c>
      <c r="B52" t="str">
        <f t="shared" si="1"/>
        <v>06363391001</v>
      </c>
      <c r="C52" t="s">
        <v>15</v>
      </c>
      <c r="D52" t="s">
        <v>123</v>
      </c>
      <c r="E52" t="s">
        <v>17</v>
      </c>
      <c r="F52" s="1" t="s">
        <v>116</v>
      </c>
      <c r="G52" t="s">
        <v>117</v>
      </c>
      <c r="H52">
        <v>765</v>
      </c>
      <c r="I52" s="2">
        <v>42461</v>
      </c>
      <c r="J52" s="2">
        <v>42825</v>
      </c>
      <c r="K52">
        <v>759</v>
      </c>
    </row>
    <row r="53" spans="1:11" x14ac:dyDescent="0.25">
      <c r="A53" t="str">
        <f>"Z7418E7CC3"</f>
        <v>Z7418E7CC3</v>
      </c>
      <c r="B53" t="str">
        <f t="shared" si="1"/>
        <v>06363391001</v>
      </c>
      <c r="C53" t="s">
        <v>15</v>
      </c>
      <c r="D53" t="s">
        <v>124</v>
      </c>
      <c r="E53" t="s">
        <v>17</v>
      </c>
      <c r="F53" s="1" t="s">
        <v>116</v>
      </c>
      <c r="G53" t="s">
        <v>117</v>
      </c>
      <c r="H53">
        <v>765</v>
      </c>
      <c r="I53" s="2">
        <v>42461</v>
      </c>
      <c r="J53" s="2">
        <v>42825</v>
      </c>
      <c r="K53">
        <v>759</v>
      </c>
    </row>
    <row r="54" spans="1:11" x14ac:dyDescent="0.25">
      <c r="A54" t="str">
        <f>"Z0918E8338"</f>
        <v>Z0918E8338</v>
      </c>
      <c r="B54" t="str">
        <f t="shared" si="1"/>
        <v>06363391001</v>
      </c>
      <c r="C54" t="s">
        <v>15</v>
      </c>
      <c r="D54" t="s">
        <v>125</v>
      </c>
      <c r="E54" t="s">
        <v>17</v>
      </c>
      <c r="F54" s="1" t="s">
        <v>116</v>
      </c>
      <c r="G54" t="s">
        <v>117</v>
      </c>
      <c r="H54">
        <v>765</v>
      </c>
      <c r="I54" s="2">
        <v>42461</v>
      </c>
      <c r="J54" s="2">
        <v>42825</v>
      </c>
      <c r="K54">
        <v>759</v>
      </c>
    </row>
    <row r="55" spans="1:11" x14ac:dyDescent="0.25">
      <c r="A55" t="str">
        <f>"Z6518E818B"</f>
        <v>Z6518E818B</v>
      </c>
      <c r="B55" t="str">
        <f t="shared" si="1"/>
        <v>06363391001</v>
      </c>
      <c r="C55" t="s">
        <v>15</v>
      </c>
      <c r="D55" t="s">
        <v>126</v>
      </c>
      <c r="E55" t="s">
        <v>17</v>
      </c>
      <c r="F55" s="1" t="s">
        <v>116</v>
      </c>
      <c r="G55" t="s">
        <v>117</v>
      </c>
      <c r="H55">
        <v>765</v>
      </c>
      <c r="I55" s="2">
        <v>42461</v>
      </c>
      <c r="J55" s="2">
        <v>42825</v>
      </c>
      <c r="K55">
        <v>762</v>
      </c>
    </row>
    <row r="56" spans="1:11" x14ac:dyDescent="0.25">
      <c r="A56" t="str">
        <f>"ZA818E83EA"</f>
        <v>ZA818E83EA</v>
      </c>
      <c r="B56" t="str">
        <f t="shared" si="1"/>
        <v>06363391001</v>
      </c>
      <c r="C56" t="s">
        <v>15</v>
      </c>
      <c r="D56" t="s">
        <v>127</v>
      </c>
      <c r="E56" t="s">
        <v>17</v>
      </c>
      <c r="F56" s="1" t="s">
        <v>116</v>
      </c>
      <c r="G56" t="s">
        <v>117</v>
      </c>
      <c r="H56">
        <v>765</v>
      </c>
      <c r="I56" s="2">
        <v>42461</v>
      </c>
      <c r="J56" s="2">
        <v>42825</v>
      </c>
      <c r="K56">
        <v>738</v>
      </c>
    </row>
    <row r="57" spans="1:11" x14ac:dyDescent="0.25">
      <c r="A57" t="str">
        <f>"ZCF1905B3F"</f>
        <v>ZCF1905B3F</v>
      </c>
      <c r="B57" t="str">
        <f t="shared" si="1"/>
        <v>06363391001</v>
      </c>
      <c r="C57" t="s">
        <v>15</v>
      </c>
      <c r="D57" t="s">
        <v>128</v>
      </c>
      <c r="E57" t="s">
        <v>17</v>
      </c>
      <c r="F57" s="1" t="s">
        <v>34</v>
      </c>
      <c r="G57" t="s">
        <v>35</v>
      </c>
      <c r="H57">
        <v>60</v>
      </c>
      <c r="I57" s="2">
        <v>42445</v>
      </c>
      <c r="J57" s="2">
        <v>42459</v>
      </c>
      <c r="K57">
        <v>60</v>
      </c>
    </row>
    <row r="58" spans="1:11" x14ac:dyDescent="0.25">
      <c r="A58" t="str">
        <f>"ZBE190599B"</f>
        <v>ZBE190599B</v>
      </c>
      <c r="B58" t="str">
        <f t="shared" si="1"/>
        <v>06363391001</v>
      </c>
      <c r="C58" t="s">
        <v>15</v>
      </c>
      <c r="D58" t="s">
        <v>129</v>
      </c>
      <c r="E58" t="s">
        <v>17</v>
      </c>
      <c r="F58" s="1" t="s">
        <v>130</v>
      </c>
      <c r="G58" t="s">
        <v>131</v>
      </c>
      <c r="H58">
        <v>330.38</v>
      </c>
      <c r="I58" s="2">
        <v>42447</v>
      </c>
      <c r="J58" s="2">
        <v>42477</v>
      </c>
      <c r="K58">
        <v>330.38</v>
      </c>
    </row>
    <row r="59" spans="1:11" x14ac:dyDescent="0.25">
      <c r="A59" t="str">
        <f>"65312627E6"</f>
        <v>65312627E6</v>
      </c>
      <c r="B59" t="str">
        <f t="shared" si="1"/>
        <v>06363391001</v>
      </c>
      <c r="C59" t="s">
        <v>15</v>
      </c>
      <c r="D59" t="s">
        <v>132</v>
      </c>
      <c r="E59" t="s">
        <v>38</v>
      </c>
      <c r="F59" s="1" t="s">
        <v>133</v>
      </c>
      <c r="G59" t="s">
        <v>134</v>
      </c>
      <c r="H59">
        <v>48450</v>
      </c>
      <c r="I59" s="2">
        <v>42395</v>
      </c>
      <c r="J59" s="2">
        <v>42433</v>
      </c>
      <c r="K59">
        <v>45950</v>
      </c>
    </row>
    <row r="60" spans="1:11" x14ac:dyDescent="0.25">
      <c r="A60" t="str">
        <f>"Z0018FC35E"</f>
        <v>Z0018FC35E</v>
      </c>
      <c r="B60" t="str">
        <f t="shared" si="1"/>
        <v>06363391001</v>
      </c>
      <c r="C60" t="s">
        <v>15</v>
      </c>
      <c r="D60" t="s">
        <v>135</v>
      </c>
      <c r="E60" t="s">
        <v>38</v>
      </c>
      <c r="F60" s="1" t="s">
        <v>136</v>
      </c>
      <c r="G60" t="s">
        <v>137</v>
      </c>
      <c r="H60">
        <v>964.25</v>
      </c>
      <c r="I60" s="2">
        <v>42464</v>
      </c>
      <c r="J60" s="2">
        <v>42478</v>
      </c>
      <c r="K60">
        <v>964.25</v>
      </c>
    </row>
    <row r="61" spans="1:11" x14ac:dyDescent="0.25">
      <c r="A61" t="str">
        <f>"ZF51871ADF"</f>
        <v>ZF51871ADF</v>
      </c>
      <c r="B61" t="str">
        <f t="shared" si="1"/>
        <v>06363391001</v>
      </c>
      <c r="C61" t="s">
        <v>15</v>
      </c>
      <c r="D61" t="s">
        <v>138</v>
      </c>
      <c r="E61" t="s">
        <v>17</v>
      </c>
      <c r="F61" s="1" t="s">
        <v>113</v>
      </c>
      <c r="G61" t="s">
        <v>114</v>
      </c>
      <c r="H61">
        <v>1150</v>
      </c>
      <c r="I61" s="2">
        <v>42417</v>
      </c>
      <c r="J61" s="2">
        <v>42735</v>
      </c>
      <c r="K61">
        <v>1150</v>
      </c>
    </row>
    <row r="62" spans="1:11" x14ac:dyDescent="0.25">
      <c r="A62" t="str">
        <f>"ZB3189CC00"</f>
        <v>ZB3189CC00</v>
      </c>
      <c r="B62" t="str">
        <f t="shared" si="1"/>
        <v>06363391001</v>
      </c>
      <c r="C62" t="s">
        <v>15</v>
      </c>
      <c r="D62" t="s">
        <v>139</v>
      </c>
      <c r="E62" t="s">
        <v>17</v>
      </c>
      <c r="F62" s="1" t="s">
        <v>140</v>
      </c>
      <c r="G62" t="s">
        <v>141</v>
      </c>
      <c r="H62">
        <v>37500</v>
      </c>
      <c r="I62" s="2">
        <v>42422</v>
      </c>
      <c r="J62" s="2">
        <v>43517</v>
      </c>
      <c r="K62">
        <v>31250.1</v>
      </c>
    </row>
    <row r="63" spans="1:11" x14ac:dyDescent="0.25">
      <c r="A63" t="str">
        <f>"Z2318DDFA0"</f>
        <v>Z2318DDFA0</v>
      </c>
      <c r="B63" t="str">
        <f t="shared" si="1"/>
        <v>06363391001</v>
      </c>
      <c r="C63" t="s">
        <v>15</v>
      </c>
      <c r="D63" t="s">
        <v>142</v>
      </c>
      <c r="E63" t="s">
        <v>17</v>
      </c>
      <c r="F63" s="1" t="s">
        <v>143</v>
      </c>
      <c r="G63" t="s">
        <v>144</v>
      </c>
      <c r="H63">
        <v>56.97</v>
      </c>
      <c r="I63" s="2">
        <v>42441</v>
      </c>
      <c r="J63" s="2">
        <v>42467</v>
      </c>
      <c r="K63">
        <v>56.97</v>
      </c>
    </row>
    <row r="64" spans="1:11" x14ac:dyDescent="0.25">
      <c r="A64" t="str">
        <f>"ZF6193CA74"</f>
        <v>ZF6193CA74</v>
      </c>
      <c r="B64" t="str">
        <f t="shared" si="1"/>
        <v>06363391001</v>
      </c>
      <c r="C64" t="s">
        <v>15</v>
      </c>
      <c r="D64" t="s">
        <v>145</v>
      </c>
      <c r="E64" t="s">
        <v>22</v>
      </c>
      <c r="F64" s="1" t="s">
        <v>31</v>
      </c>
      <c r="G64" t="s">
        <v>32</v>
      </c>
      <c r="H64">
        <v>850</v>
      </c>
      <c r="I64" s="2">
        <v>42461</v>
      </c>
      <c r="J64" s="2">
        <v>42467</v>
      </c>
      <c r="K64">
        <v>850</v>
      </c>
    </row>
    <row r="65" spans="1:11" x14ac:dyDescent="0.25">
      <c r="A65" t="str">
        <f>"Z11193C985"</f>
        <v>Z11193C985</v>
      </c>
      <c r="B65" t="str">
        <f t="shared" si="1"/>
        <v>06363391001</v>
      </c>
      <c r="C65" t="s">
        <v>15</v>
      </c>
      <c r="D65" t="s">
        <v>146</v>
      </c>
      <c r="E65" t="s">
        <v>22</v>
      </c>
      <c r="F65" s="1" t="s">
        <v>26</v>
      </c>
      <c r="G65" t="s">
        <v>27</v>
      </c>
      <c r="H65">
        <v>2767.5</v>
      </c>
      <c r="I65" s="2">
        <v>42461</v>
      </c>
      <c r="J65" s="2">
        <v>42473</v>
      </c>
      <c r="K65">
        <v>2767.5</v>
      </c>
    </row>
    <row r="66" spans="1:11" x14ac:dyDescent="0.25">
      <c r="A66" t="str">
        <f>"Z76193C94A"</f>
        <v>Z76193C94A</v>
      </c>
      <c r="B66" t="str">
        <f t="shared" si="1"/>
        <v>06363391001</v>
      </c>
      <c r="C66" t="s">
        <v>15</v>
      </c>
      <c r="D66" t="s">
        <v>147</v>
      </c>
      <c r="E66" t="s">
        <v>22</v>
      </c>
      <c r="F66" s="1" t="s">
        <v>26</v>
      </c>
      <c r="G66" t="s">
        <v>27</v>
      </c>
      <c r="H66">
        <v>1116</v>
      </c>
      <c r="I66" s="2">
        <v>42461</v>
      </c>
      <c r="J66" s="2">
        <v>42473</v>
      </c>
      <c r="K66">
        <v>1116</v>
      </c>
    </row>
    <row r="67" spans="1:11" x14ac:dyDescent="0.25">
      <c r="A67" t="str">
        <f>"ZD4193CA1D"</f>
        <v>ZD4193CA1D</v>
      </c>
      <c r="B67" t="str">
        <f t="shared" ref="B67:B98" si="2">"06363391001"</f>
        <v>06363391001</v>
      </c>
      <c r="C67" t="s">
        <v>15</v>
      </c>
      <c r="D67" t="s">
        <v>148</v>
      </c>
      <c r="E67" t="s">
        <v>22</v>
      </c>
      <c r="F67" s="1" t="s">
        <v>26</v>
      </c>
      <c r="G67" t="s">
        <v>27</v>
      </c>
      <c r="H67">
        <v>2767.5</v>
      </c>
      <c r="I67" s="2">
        <v>42461</v>
      </c>
      <c r="J67" s="2">
        <v>42473</v>
      </c>
      <c r="K67">
        <v>2767.5</v>
      </c>
    </row>
    <row r="68" spans="1:11" x14ac:dyDescent="0.25">
      <c r="A68" t="str">
        <f>"ZCB193CAA1"</f>
        <v>ZCB193CAA1</v>
      </c>
      <c r="B68" t="str">
        <f t="shared" si="2"/>
        <v>06363391001</v>
      </c>
      <c r="C68" t="s">
        <v>15</v>
      </c>
      <c r="D68" t="s">
        <v>149</v>
      </c>
      <c r="E68" t="s">
        <v>22</v>
      </c>
      <c r="F68" s="1" t="s">
        <v>31</v>
      </c>
      <c r="G68" t="s">
        <v>32</v>
      </c>
      <c r="H68">
        <v>1700</v>
      </c>
      <c r="I68" s="2">
        <v>42461</v>
      </c>
      <c r="J68" s="2">
        <v>42480</v>
      </c>
      <c r="K68">
        <v>1700</v>
      </c>
    </row>
    <row r="69" spans="1:11" x14ac:dyDescent="0.25">
      <c r="A69" t="str">
        <f>"ZF3195412A"</f>
        <v>ZF3195412A</v>
      </c>
      <c r="B69" t="str">
        <f t="shared" si="2"/>
        <v>06363391001</v>
      </c>
      <c r="C69" t="s">
        <v>15</v>
      </c>
      <c r="D69" t="s">
        <v>150</v>
      </c>
      <c r="E69" t="s">
        <v>17</v>
      </c>
      <c r="F69" s="1" t="s">
        <v>140</v>
      </c>
      <c r="G69" t="s">
        <v>141</v>
      </c>
      <c r="H69">
        <v>6745.25</v>
      </c>
      <c r="I69" s="2">
        <v>42474</v>
      </c>
      <c r="J69" s="2">
        <v>42496</v>
      </c>
      <c r="K69">
        <v>6745.25</v>
      </c>
    </row>
    <row r="70" spans="1:11" x14ac:dyDescent="0.25">
      <c r="A70" t="str">
        <f>"ZC0189F1D2"</f>
        <v>ZC0189F1D2</v>
      </c>
      <c r="B70" t="str">
        <f t="shared" si="2"/>
        <v>06363391001</v>
      </c>
      <c r="C70" t="s">
        <v>15</v>
      </c>
      <c r="D70" t="s">
        <v>151</v>
      </c>
      <c r="E70" t="s">
        <v>17</v>
      </c>
      <c r="F70" s="1" t="s">
        <v>140</v>
      </c>
      <c r="G70" t="s">
        <v>141</v>
      </c>
      <c r="H70">
        <v>971.66</v>
      </c>
      <c r="I70" s="2">
        <v>42419</v>
      </c>
      <c r="J70" s="2">
        <v>42496</v>
      </c>
      <c r="K70">
        <v>971.66</v>
      </c>
    </row>
    <row r="71" spans="1:11" x14ac:dyDescent="0.25">
      <c r="A71" t="str">
        <f>"ZEA195DAA2"</f>
        <v>ZEA195DAA2</v>
      </c>
      <c r="B71" t="str">
        <f t="shared" si="2"/>
        <v>06363391001</v>
      </c>
      <c r="C71" t="s">
        <v>15</v>
      </c>
      <c r="D71" t="s">
        <v>152</v>
      </c>
      <c r="E71" t="s">
        <v>22</v>
      </c>
      <c r="F71" s="1" t="s">
        <v>26</v>
      </c>
      <c r="G71" t="s">
        <v>27</v>
      </c>
      <c r="H71">
        <v>1395</v>
      </c>
      <c r="I71" s="2">
        <v>42471</v>
      </c>
      <c r="J71" s="2">
        <v>42480</v>
      </c>
      <c r="K71">
        <v>1395</v>
      </c>
    </row>
    <row r="72" spans="1:11" x14ac:dyDescent="0.25">
      <c r="A72" t="str">
        <f>"Z1C183F158"</f>
        <v>Z1C183F158</v>
      </c>
      <c r="B72" t="str">
        <f t="shared" si="2"/>
        <v>06363391001</v>
      </c>
      <c r="C72" t="s">
        <v>15</v>
      </c>
      <c r="D72" t="s">
        <v>153</v>
      </c>
      <c r="E72" t="s">
        <v>17</v>
      </c>
      <c r="F72" s="1" t="s">
        <v>102</v>
      </c>
      <c r="G72" t="s">
        <v>103</v>
      </c>
      <c r="H72">
        <v>1380</v>
      </c>
      <c r="I72" s="2">
        <v>42397</v>
      </c>
      <c r="J72" s="2">
        <v>42521</v>
      </c>
      <c r="K72">
        <v>690</v>
      </c>
    </row>
    <row r="73" spans="1:11" x14ac:dyDescent="0.25">
      <c r="A73" t="str">
        <f>"Z3D195DD07"</f>
        <v>Z3D195DD07</v>
      </c>
      <c r="B73" t="str">
        <f t="shared" si="2"/>
        <v>06363391001</v>
      </c>
      <c r="C73" t="s">
        <v>15</v>
      </c>
      <c r="D73" t="s">
        <v>154</v>
      </c>
      <c r="E73" t="s">
        <v>22</v>
      </c>
      <c r="F73" s="1" t="s">
        <v>31</v>
      </c>
      <c r="G73" t="s">
        <v>32</v>
      </c>
      <c r="H73">
        <v>425</v>
      </c>
      <c r="I73" s="2">
        <v>42472</v>
      </c>
      <c r="J73" s="2">
        <v>42478</v>
      </c>
      <c r="K73">
        <v>425</v>
      </c>
    </row>
    <row r="74" spans="1:11" x14ac:dyDescent="0.25">
      <c r="A74" t="str">
        <f>"Z1B19B6963"</f>
        <v>Z1B19B6963</v>
      </c>
      <c r="B74" t="str">
        <f t="shared" si="2"/>
        <v>06363391001</v>
      </c>
      <c r="C74" t="s">
        <v>15</v>
      </c>
      <c r="D74" t="s">
        <v>155</v>
      </c>
      <c r="E74" t="s">
        <v>22</v>
      </c>
      <c r="F74" s="1" t="s">
        <v>26</v>
      </c>
      <c r="G74" t="s">
        <v>27</v>
      </c>
      <c r="H74">
        <v>4860</v>
      </c>
      <c r="I74" s="2">
        <v>42495</v>
      </c>
      <c r="J74" s="2">
        <v>42500</v>
      </c>
      <c r="K74">
        <v>4860</v>
      </c>
    </row>
    <row r="75" spans="1:11" x14ac:dyDescent="0.25">
      <c r="A75" t="str">
        <f>"Z261990C76"</f>
        <v>Z261990C76</v>
      </c>
      <c r="B75" t="str">
        <f t="shared" si="2"/>
        <v>06363391001</v>
      </c>
      <c r="C75" t="s">
        <v>15</v>
      </c>
      <c r="D75" t="s">
        <v>156</v>
      </c>
      <c r="E75" t="s">
        <v>17</v>
      </c>
      <c r="F75" s="1" t="s">
        <v>157</v>
      </c>
      <c r="G75" t="s">
        <v>158</v>
      </c>
      <c r="H75">
        <v>12900</v>
      </c>
      <c r="I75" s="2">
        <v>42493</v>
      </c>
      <c r="J75" s="2">
        <v>42646</v>
      </c>
      <c r="K75">
        <v>12900</v>
      </c>
    </row>
    <row r="76" spans="1:11" x14ac:dyDescent="0.25">
      <c r="A76" t="str">
        <f>"Z0E198BA7F"</f>
        <v>Z0E198BA7F</v>
      </c>
      <c r="B76" t="str">
        <f t="shared" si="2"/>
        <v>06363391001</v>
      </c>
      <c r="C76" t="s">
        <v>15</v>
      </c>
      <c r="D76" t="s">
        <v>159</v>
      </c>
      <c r="E76" t="s">
        <v>22</v>
      </c>
      <c r="F76" s="1" t="s">
        <v>26</v>
      </c>
      <c r="G76" t="s">
        <v>27</v>
      </c>
      <c r="H76">
        <v>1845</v>
      </c>
      <c r="I76" s="2">
        <v>42486</v>
      </c>
      <c r="J76" s="2">
        <v>42499</v>
      </c>
      <c r="K76">
        <v>1845</v>
      </c>
    </row>
    <row r="77" spans="1:11" x14ac:dyDescent="0.25">
      <c r="A77" t="str">
        <f>"Z6119BC3D4"</f>
        <v>Z6119BC3D4</v>
      </c>
      <c r="B77" t="str">
        <f t="shared" si="2"/>
        <v>06363391001</v>
      </c>
      <c r="C77" t="s">
        <v>15</v>
      </c>
      <c r="D77" t="s">
        <v>160</v>
      </c>
      <c r="E77" t="s">
        <v>22</v>
      </c>
      <c r="F77" s="1" t="s">
        <v>26</v>
      </c>
      <c r="G77" t="s">
        <v>27</v>
      </c>
      <c r="H77">
        <v>1395</v>
      </c>
      <c r="I77" s="2">
        <v>42499</v>
      </c>
      <c r="J77" s="2">
        <v>42501</v>
      </c>
      <c r="K77">
        <v>1395</v>
      </c>
    </row>
    <row r="78" spans="1:11" x14ac:dyDescent="0.25">
      <c r="A78" t="str">
        <f>"Z3B19C17B6"</f>
        <v>Z3B19C17B6</v>
      </c>
      <c r="B78" t="str">
        <f t="shared" si="2"/>
        <v>06363391001</v>
      </c>
      <c r="C78" t="s">
        <v>15</v>
      </c>
      <c r="D78" t="s">
        <v>161</v>
      </c>
      <c r="E78" t="s">
        <v>22</v>
      </c>
      <c r="F78" s="1" t="s">
        <v>31</v>
      </c>
      <c r="G78" t="s">
        <v>32</v>
      </c>
      <c r="H78">
        <v>850</v>
      </c>
      <c r="I78" s="2">
        <v>42499</v>
      </c>
      <c r="J78" s="2">
        <v>42506</v>
      </c>
      <c r="K78">
        <v>850</v>
      </c>
    </row>
    <row r="79" spans="1:11" x14ac:dyDescent="0.25">
      <c r="A79" t="str">
        <f>"Z2F1A02D94"</f>
        <v>Z2F1A02D94</v>
      </c>
      <c r="B79" t="str">
        <f t="shared" si="2"/>
        <v>06363391001</v>
      </c>
      <c r="C79" t="s">
        <v>15</v>
      </c>
      <c r="D79" t="s">
        <v>162</v>
      </c>
      <c r="E79" t="s">
        <v>17</v>
      </c>
      <c r="F79" s="1" t="s">
        <v>81</v>
      </c>
      <c r="G79" t="s">
        <v>82</v>
      </c>
      <c r="H79">
        <v>12223.13</v>
      </c>
      <c r="I79" s="2">
        <v>42514</v>
      </c>
      <c r="J79" s="2">
        <v>42551</v>
      </c>
      <c r="K79">
        <v>12223.12</v>
      </c>
    </row>
    <row r="80" spans="1:11" x14ac:dyDescent="0.25">
      <c r="A80" t="str">
        <f>"Z8E1A02CB6"</f>
        <v>Z8E1A02CB6</v>
      </c>
      <c r="B80" t="str">
        <f t="shared" si="2"/>
        <v>06363391001</v>
      </c>
      <c r="C80" t="s">
        <v>15</v>
      </c>
      <c r="D80" t="s">
        <v>163</v>
      </c>
      <c r="E80" t="s">
        <v>17</v>
      </c>
      <c r="F80" s="1" t="s">
        <v>81</v>
      </c>
      <c r="G80" t="s">
        <v>82</v>
      </c>
      <c r="H80">
        <v>2923</v>
      </c>
      <c r="I80" s="2">
        <v>42514</v>
      </c>
      <c r="J80" s="2">
        <v>42566</v>
      </c>
      <c r="K80">
        <v>2923</v>
      </c>
    </row>
    <row r="81" spans="1:11" x14ac:dyDescent="0.25">
      <c r="A81" t="str">
        <f>"Z2219D9A24"</f>
        <v>Z2219D9A24</v>
      </c>
      <c r="B81" t="str">
        <f t="shared" si="2"/>
        <v>06363391001</v>
      </c>
      <c r="C81" t="s">
        <v>15</v>
      </c>
      <c r="D81" t="s">
        <v>164</v>
      </c>
      <c r="E81" t="s">
        <v>17</v>
      </c>
      <c r="F81" s="1" t="s">
        <v>165</v>
      </c>
      <c r="G81" t="s">
        <v>166</v>
      </c>
      <c r="H81">
        <v>410</v>
      </c>
      <c r="I81" s="2">
        <v>42510</v>
      </c>
      <c r="J81" s="2">
        <v>42551</v>
      </c>
      <c r="K81">
        <v>410</v>
      </c>
    </row>
    <row r="82" spans="1:11" x14ac:dyDescent="0.25">
      <c r="A82" t="str">
        <f>"Z051949DFD"</f>
        <v>Z051949DFD</v>
      </c>
      <c r="B82" t="str">
        <f t="shared" si="2"/>
        <v>06363391001</v>
      </c>
      <c r="C82" t="s">
        <v>15</v>
      </c>
      <c r="D82" t="s">
        <v>167</v>
      </c>
      <c r="E82" t="s">
        <v>17</v>
      </c>
      <c r="F82" s="1" t="s">
        <v>81</v>
      </c>
      <c r="G82" t="s">
        <v>82</v>
      </c>
      <c r="H82">
        <v>13218.39</v>
      </c>
      <c r="I82" s="2">
        <v>42467</v>
      </c>
      <c r="J82" s="2">
        <v>42517</v>
      </c>
      <c r="K82">
        <v>13218.39</v>
      </c>
    </row>
    <row r="83" spans="1:11" x14ac:dyDescent="0.25">
      <c r="A83" t="str">
        <f>"Z56199FDD9"</f>
        <v>Z56199FDD9</v>
      </c>
      <c r="B83" t="str">
        <f t="shared" si="2"/>
        <v>06363391001</v>
      </c>
      <c r="C83" t="s">
        <v>15</v>
      </c>
      <c r="D83" t="s">
        <v>168</v>
      </c>
      <c r="E83" t="s">
        <v>17</v>
      </c>
      <c r="F83" s="1" t="s">
        <v>81</v>
      </c>
      <c r="G83" t="s">
        <v>82</v>
      </c>
      <c r="H83">
        <v>5070</v>
      </c>
      <c r="I83" s="2">
        <v>42502</v>
      </c>
      <c r="J83" s="2">
        <v>42537</v>
      </c>
      <c r="K83">
        <v>5070</v>
      </c>
    </row>
    <row r="84" spans="1:11" x14ac:dyDescent="0.25">
      <c r="A84" t="str">
        <f>"ZDB19CBF5B"</f>
        <v>ZDB19CBF5B</v>
      </c>
      <c r="B84" t="str">
        <f t="shared" si="2"/>
        <v>06363391001</v>
      </c>
      <c r="C84" t="s">
        <v>15</v>
      </c>
      <c r="D84" t="s">
        <v>169</v>
      </c>
      <c r="E84" t="s">
        <v>22</v>
      </c>
      <c r="F84" s="1" t="s">
        <v>26</v>
      </c>
      <c r="G84" t="s">
        <v>27</v>
      </c>
      <c r="H84">
        <v>2092.5</v>
      </c>
      <c r="I84" s="2">
        <v>42501</v>
      </c>
      <c r="J84" s="2">
        <v>42516</v>
      </c>
      <c r="K84">
        <v>2092.5</v>
      </c>
    </row>
    <row r="85" spans="1:11" x14ac:dyDescent="0.25">
      <c r="A85" t="str">
        <f>"Z7F19ED181"</f>
        <v>Z7F19ED181</v>
      </c>
      <c r="B85" t="str">
        <f t="shared" si="2"/>
        <v>06363391001</v>
      </c>
      <c r="C85" t="s">
        <v>15</v>
      </c>
      <c r="D85" t="s">
        <v>170</v>
      </c>
      <c r="E85" t="s">
        <v>22</v>
      </c>
      <c r="F85" s="1" t="s">
        <v>26</v>
      </c>
      <c r="G85" t="s">
        <v>27</v>
      </c>
      <c r="H85">
        <v>1845</v>
      </c>
      <c r="I85" s="2">
        <v>42509</v>
      </c>
      <c r="J85" s="2">
        <v>42515</v>
      </c>
      <c r="K85">
        <v>1845</v>
      </c>
    </row>
    <row r="86" spans="1:11" x14ac:dyDescent="0.25">
      <c r="A86" t="str">
        <f>"ZEA1A14082"</f>
        <v>ZEA1A14082</v>
      </c>
      <c r="B86" t="str">
        <f t="shared" si="2"/>
        <v>06363391001</v>
      </c>
      <c r="C86" t="s">
        <v>15</v>
      </c>
      <c r="D86" t="s">
        <v>171</v>
      </c>
      <c r="E86" t="s">
        <v>22</v>
      </c>
      <c r="F86" s="1" t="s">
        <v>31</v>
      </c>
      <c r="G86" t="s">
        <v>32</v>
      </c>
      <c r="H86">
        <v>1700</v>
      </c>
      <c r="I86" s="2">
        <v>42520</v>
      </c>
      <c r="J86" s="2">
        <v>42491</v>
      </c>
      <c r="K86">
        <v>1700</v>
      </c>
    </row>
    <row r="87" spans="1:11" x14ac:dyDescent="0.25">
      <c r="A87" t="str">
        <f>"Z8819C9560"</f>
        <v>Z8819C9560</v>
      </c>
      <c r="B87" t="str">
        <f t="shared" si="2"/>
        <v>06363391001</v>
      </c>
      <c r="C87" t="s">
        <v>15</v>
      </c>
      <c r="D87" t="s">
        <v>172</v>
      </c>
      <c r="E87" t="s">
        <v>17</v>
      </c>
      <c r="F87" s="1" t="s">
        <v>18</v>
      </c>
      <c r="G87" t="s">
        <v>19</v>
      </c>
      <c r="H87">
        <v>1587</v>
      </c>
      <c r="I87" s="2">
        <v>42499</v>
      </c>
      <c r="J87" s="2">
        <v>42499</v>
      </c>
      <c r="K87">
        <v>1587</v>
      </c>
    </row>
    <row r="88" spans="1:11" x14ac:dyDescent="0.25">
      <c r="A88" t="str">
        <f>"ZAB19CF030"</f>
        <v>ZAB19CF030</v>
      </c>
      <c r="B88" t="str">
        <f t="shared" si="2"/>
        <v>06363391001</v>
      </c>
      <c r="C88" t="s">
        <v>15</v>
      </c>
      <c r="D88" t="s">
        <v>173</v>
      </c>
      <c r="E88" t="s">
        <v>17</v>
      </c>
      <c r="F88" s="1" t="s">
        <v>34</v>
      </c>
      <c r="G88" t="s">
        <v>35</v>
      </c>
      <c r="H88">
        <v>150</v>
      </c>
      <c r="I88" s="2">
        <v>42500</v>
      </c>
      <c r="J88" s="2">
        <v>42517</v>
      </c>
      <c r="K88">
        <v>150</v>
      </c>
    </row>
    <row r="89" spans="1:11" x14ac:dyDescent="0.25">
      <c r="A89" t="str">
        <f>"6625553B4A"</f>
        <v>6625553B4A</v>
      </c>
      <c r="B89" t="str">
        <f t="shared" si="2"/>
        <v>06363391001</v>
      </c>
      <c r="C89" t="s">
        <v>15</v>
      </c>
      <c r="D89" t="s">
        <v>174</v>
      </c>
      <c r="E89" t="s">
        <v>38</v>
      </c>
      <c r="F89" s="1" t="s">
        <v>175</v>
      </c>
      <c r="G89" t="s">
        <v>176</v>
      </c>
      <c r="H89">
        <v>53980</v>
      </c>
      <c r="I89" s="2">
        <v>42478</v>
      </c>
      <c r="J89" s="2">
        <v>42506</v>
      </c>
      <c r="K89">
        <v>0</v>
      </c>
    </row>
    <row r="90" spans="1:11" x14ac:dyDescent="0.25">
      <c r="A90" t="str">
        <f>"665218116C"</f>
        <v>665218116C</v>
      </c>
      <c r="B90" t="str">
        <f t="shared" si="2"/>
        <v>06363391001</v>
      </c>
      <c r="C90" t="s">
        <v>15</v>
      </c>
      <c r="D90" t="s">
        <v>177</v>
      </c>
      <c r="E90" t="s">
        <v>38</v>
      </c>
      <c r="F90" s="1" t="s">
        <v>178</v>
      </c>
      <c r="G90" t="s">
        <v>176</v>
      </c>
      <c r="H90">
        <v>64005.5</v>
      </c>
      <c r="I90" s="2">
        <v>42494</v>
      </c>
      <c r="J90" s="2">
        <v>42517</v>
      </c>
      <c r="K90">
        <v>6400.55</v>
      </c>
    </row>
    <row r="91" spans="1:11" x14ac:dyDescent="0.25">
      <c r="A91" t="str">
        <f>"ZC01A13FF9"</f>
        <v>ZC01A13FF9</v>
      </c>
      <c r="B91" t="str">
        <f t="shared" si="2"/>
        <v>06363391001</v>
      </c>
      <c r="C91" t="s">
        <v>15</v>
      </c>
      <c r="D91" t="s">
        <v>179</v>
      </c>
      <c r="E91" t="s">
        <v>22</v>
      </c>
      <c r="F91" s="1" t="s">
        <v>26</v>
      </c>
      <c r="G91" t="s">
        <v>27</v>
      </c>
      <c r="H91">
        <v>6930</v>
      </c>
      <c r="I91" s="2">
        <v>42520</v>
      </c>
      <c r="J91" s="2">
        <v>42538</v>
      </c>
      <c r="K91">
        <v>0</v>
      </c>
    </row>
    <row r="92" spans="1:11" x14ac:dyDescent="0.25">
      <c r="A92" t="str">
        <f>"Z051A4481B"</f>
        <v>Z051A4481B</v>
      </c>
      <c r="B92" t="str">
        <f t="shared" si="2"/>
        <v>06363391001</v>
      </c>
      <c r="C92" t="s">
        <v>15</v>
      </c>
      <c r="D92" t="s">
        <v>56</v>
      </c>
      <c r="E92" t="s">
        <v>22</v>
      </c>
      <c r="F92" s="1" t="s">
        <v>26</v>
      </c>
      <c r="G92" t="s">
        <v>27</v>
      </c>
      <c r="H92">
        <v>2317.5</v>
      </c>
      <c r="I92" s="2">
        <v>42535</v>
      </c>
      <c r="J92" s="2">
        <v>42541</v>
      </c>
      <c r="K92">
        <v>0</v>
      </c>
    </row>
    <row r="93" spans="1:11" x14ac:dyDescent="0.25">
      <c r="A93" t="str">
        <f>"ZB11A5CCA6"</f>
        <v>ZB11A5CCA6</v>
      </c>
      <c r="B93" t="str">
        <f t="shared" si="2"/>
        <v>06363391001</v>
      </c>
      <c r="C93" t="s">
        <v>15</v>
      </c>
      <c r="D93" t="s">
        <v>30</v>
      </c>
      <c r="E93" t="s">
        <v>22</v>
      </c>
      <c r="F93" s="1" t="s">
        <v>31</v>
      </c>
      <c r="G93" t="s">
        <v>32</v>
      </c>
      <c r="H93">
        <v>850</v>
      </c>
      <c r="I93" s="2">
        <v>42543</v>
      </c>
      <c r="J93" s="2">
        <v>42549</v>
      </c>
      <c r="K93">
        <v>0</v>
      </c>
    </row>
    <row r="94" spans="1:11" x14ac:dyDescent="0.25">
      <c r="A94" t="str">
        <f>"Z801A6632E"</f>
        <v>Z801A6632E</v>
      </c>
      <c r="B94" t="str">
        <f t="shared" si="2"/>
        <v>06363391001</v>
      </c>
      <c r="C94" t="s">
        <v>15</v>
      </c>
      <c r="D94" t="s">
        <v>180</v>
      </c>
      <c r="E94" t="s">
        <v>17</v>
      </c>
      <c r="F94" s="1" t="s">
        <v>181</v>
      </c>
      <c r="G94" t="s">
        <v>182</v>
      </c>
      <c r="H94">
        <v>950</v>
      </c>
      <c r="I94" s="2">
        <v>42544</v>
      </c>
      <c r="J94" s="2">
        <v>42555</v>
      </c>
      <c r="K94">
        <v>950</v>
      </c>
    </row>
    <row r="95" spans="1:11" x14ac:dyDescent="0.25">
      <c r="A95" t="str">
        <f>"6664319204"</f>
        <v>6664319204</v>
      </c>
      <c r="B95" t="str">
        <f t="shared" si="2"/>
        <v>06363391001</v>
      </c>
      <c r="C95" t="s">
        <v>15</v>
      </c>
      <c r="D95" t="s">
        <v>183</v>
      </c>
      <c r="E95" t="s">
        <v>38</v>
      </c>
      <c r="F95" s="1" t="s">
        <v>184</v>
      </c>
      <c r="G95" t="s">
        <v>185</v>
      </c>
      <c r="H95">
        <v>44628.74</v>
      </c>
      <c r="I95" s="2">
        <v>42487</v>
      </c>
      <c r="J95" s="2">
        <v>42513</v>
      </c>
      <c r="K95">
        <v>44628.74</v>
      </c>
    </row>
    <row r="96" spans="1:11" x14ac:dyDescent="0.25">
      <c r="A96" t="str">
        <f>"ZAF1A447D8"</f>
        <v>ZAF1A447D8</v>
      </c>
      <c r="B96" t="str">
        <f t="shared" si="2"/>
        <v>06363391001</v>
      </c>
      <c r="C96" t="s">
        <v>15</v>
      </c>
      <c r="D96" t="s">
        <v>186</v>
      </c>
      <c r="E96" t="s">
        <v>22</v>
      </c>
      <c r="F96" s="1" t="s">
        <v>26</v>
      </c>
      <c r="G96" t="s">
        <v>27</v>
      </c>
      <c r="H96">
        <v>2317.5</v>
      </c>
      <c r="I96" s="2">
        <v>42535</v>
      </c>
      <c r="J96" s="2">
        <v>42542</v>
      </c>
      <c r="K96">
        <v>2317.5</v>
      </c>
    </row>
    <row r="97" spans="1:11" x14ac:dyDescent="0.25">
      <c r="A97" t="str">
        <f>"Z931A5CD63"</f>
        <v>Z931A5CD63</v>
      </c>
      <c r="B97" t="str">
        <f t="shared" si="2"/>
        <v>06363391001</v>
      </c>
      <c r="C97" t="s">
        <v>15</v>
      </c>
      <c r="D97" t="s">
        <v>187</v>
      </c>
      <c r="E97" t="s">
        <v>22</v>
      </c>
      <c r="F97" s="1" t="s">
        <v>26</v>
      </c>
      <c r="G97" t="s">
        <v>27</v>
      </c>
      <c r="H97">
        <v>225</v>
      </c>
      <c r="I97" s="2">
        <v>42543</v>
      </c>
      <c r="J97" s="2">
        <v>42550</v>
      </c>
      <c r="K97">
        <v>225</v>
      </c>
    </row>
    <row r="98" spans="1:11" x14ac:dyDescent="0.25">
      <c r="A98" t="str">
        <f>"ZC219FB36C"</f>
        <v>ZC219FB36C</v>
      </c>
      <c r="B98" t="str">
        <f t="shared" si="2"/>
        <v>06363391001</v>
      </c>
      <c r="C98" t="s">
        <v>15</v>
      </c>
      <c r="D98" t="s">
        <v>188</v>
      </c>
      <c r="E98" t="s">
        <v>22</v>
      </c>
      <c r="F98" s="1" t="s">
        <v>189</v>
      </c>
      <c r="G98" t="s">
        <v>190</v>
      </c>
      <c r="H98">
        <v>6188</v>
      </c>
      <c r="I98" s="2">
        <v>42543</v>
      </c>
      <c r="J98" s="2">
        <v>44368</v>
      </c>
      <c r="K98">
        <v>3125.05</v>
      </c>
    </row>
    <row r="99" spans="1:11" x14ac:dyDescent="0.25">
      <c r="A99" t="str">
        <f>"6676605CBB"</f>
        <v>6676605CBB</v>
      </c>
      <c r="B99" t="str">
        <f t="shared" ref="B99:B130" si="3">"06363391001"</f>
        <v>06363391001</v>
      </c>
      <c r="C99" t="s">
        <v>15</v>
      </c>
      <c r="D99" t="s">
        <v>191</v>
      </c>
      <c r="E99" t="s">
        <v>22</v>
      </c>
      <c r="F99" s="1" t="s">
        <v>192</v>
      </c>
      <c r="G99" t="s">
        <v>193</v>
      </c>
      <c r="H99">
        <v>6199574.79</v>
      </c>
      <c r="I99" s="2">
        <v>42522</v>
      </c>
      <c r="J99" s="2">
        <v>43852</v>
      </c>
      <c r="K99">
        <v>1868233.74</v>
      </c>
    </row>
    <row r="100" spans="1:11" x14ac:dyDescent="0.25">
      <c r="A100" t="str">
        <f>"Z5F1A02DC5"</f>
        <v>Z5F1A02DC5</v>
      </c>
      <c r="B100" t="str">
        <f t="shared" si="3"/>
        <v>06363391001</v>
      </c>
      <c r="C100" t="s">
        <v>15</v>
      </c>
      <c r="D100" t="s">
        <v>194</v>
      </c>
      <c r="E100" t="s">
        <v>17</v>
      </c>
      <c r="F100" s="1" t="s">
        <v>81</v>
      </c>
      <c r="G100" t="s">
        <v>82</v>
      </c>
      <c r="H100">
        <v>7000</v>
      </c>
      <c r="I100" s="2">
        <v>42514</v>
      </c>
      <c r="J100" s="2">
        <v>42551</v>
      </c>
      <c r="K100">
        <v>0</v>
      </c>
    </row>
    <row r="101" spans="1:11" x14ac:dyDescent="0.25">
      <c r="A101" t="str">
        <f>"ZCA1858BFF"</f>
        <v>ZCA1858BFF</v>
      </c>
      <c r="B101" t="str">
        <f t="shared" si="3"/>
        <v>06363391001</v>
      </c>
      <c r="C101" t="s">
        <v>15</v>
      </c>
      <c r="D101" t="s">
        <v>195</v>
      </c>
      <c r="E101" t="s">
        <v>17</v>
      </c>
      <c r="F101" s="1" t="s">
        <v>196</v>
      </c>
      <c r="G101" t="s">
        <v>197</v>
      </c>
      <c r="H101">
        <v>288</v>
      </c>
      <c r="I101" s="2">
        <v>42522</v>
      </c>
      <c r="J101" s="2">
        <v>42886</v>
      </c>
      <c r="K101">
        <v>288</v>
      </c>
    </row>
    <row r="102" spans="1:11" x14ac:dyDescent="0.25">
      <c r="A102" t="str">
        <f>"671524182C"</f>
        <v>671524182C</v>
      </c>
      <c r="B102" t="str">
        <f t="shared" si="3"/>
        <v>06363391001</v>
      </c>
      <c r="C102" t="s">
        <v>15</v>
      </c>
      <c r="D102" t="s">
        <v>198</v>
      </c>
      <c r="E102" t="s">
        <v>22</v>
      </c>
      <c r="F102" s="1" t="s">
        <v>199</v>
      </c>
      <c r="G102" t="s">
        <v>200</v>
      </c>
      <c r="H102">
        <v>1123210.6000000001</v>
      </c>
      <c r="I102" s="2">
        <v>42535</v>
      </c>
      <c r="J102" s="2">
        <v>42704</v>
      </c>
      <c r="K102">
        <v>924516</v>
      </c>
    </row>
    <row r="103" spans="1:11" x14ac:dyDescent="0.25">
      <c r="A103" t="str">
        <f>"ZB41969127"</f>
        <v>ZB41969127</v>
      </c>
      <c r="B103" t="str">
        <f t="shared" si="3"/>
        <v>06363391001</v>
      </c>
      <c r="C103" t="s">
        <v>15</v>
      </c>
      <c r="D103" t="s">
        <v>201</v>
      </c>
      <c r="E103" t="s">
        <v>22</v>
      </c>
      <c r="F103" s="1" t="s">
        <v>189</v>
      </c>
      <c r="G103" t="s">
        <v>190</v>
      </c>
      <c r="H103">
        <v>3094</v>
      </c>
      <c r="I103" s="2">
        <v>42502</v>
      </c>
      <c r="J103" s="2">
        <v>42501</v>
      </c>
      <c r="K103">
        <v>1631.23</v>
      </c>
    </row>
    <row r="104" spans="1:11" x14ac:dyDescent="0.25">
      <c r="A104" t="str">
        <f>"ZB81A2D3BB"</f>
        <v>ZB81A2D3BB</v>
      </c>
      <c r="B104" t="str">
        <f t="shared" si="3"/>
        <v>06363391001</v>
      </c>
      <c r="C104" t="s">
        <v>15</v>
      </c>
      <c r="D104" t="s">
        <v>202</v>
      </c>
      <c r="E104" t="s">
        <v>17</v>
      </c>
      <c r="F104" s="1" t="s">
        <v>203</v>
      </c>
      <c r="G104" t="s">
        <v>204</v>
      </c>
      <c r="H104">
        <v>8964.56</v>
      </c>
      <c r="I104" s="2">
        <v>42527</v>
      </c>
      <c r="J104" s="2">
        <v>42551</v>
      </c>
      <c r="K104">
        <v>8964.49</v>
      </c>
    </row>
    <row r="105" spans="1:11" x14ac:dyDescent="0.25">
      <c r="A105" t="str">
        <f>"ZC1193805C"</f>
        <v>ZC1193805C</v>
      </c>
      <c r="B105" t="str">
        <f t="shared" si="3"/>
        <v>06363391001</v>
      </c>
      <c r="C105" t="s">
        <v>15</v>
      </c>
      <c r="D105" t="s">
        <v>205</v>
      </c>
      <c r="E105" t="s">
        <v>38</v>
      </c>
      <c r="F105" s="1" t="s">
        <v>206</v>
      </c>
      <c r="G105" t="s">
        <v>207</v>
      </c>
      <c r="H105">
        <v>678</v>
      </c>
      <c r="I105" s="2">
        <v>42460</v>
      </c>
      <c r="J105" s="2">
        <v>42500</v>
      </c>
      <c r="K105">
        <v>678</v>
      </c>
    </row>
    <row r="106" spans="1:11" x14ac:dyDescent="0.25">
      <c r="A106" t="str">
        <f>"Z3B1943DC0"</f>
        <v>Z3B1943DC0</v>
      </c>
      <c r="B106" t="str">
        <f t="shared" si="3"/>
        <v>06363391001</v>
      </c>
      <c r="C106" t="s">
        <v>15</v>
      </c>
      <c r="D106" t="s">
        <v>208</v>
      </c>
      <c r="E106" t="s">
        <v>17</v>
      </c>
      <c r="F106" s="1" t="s">
        <v>209</v>
      </c>
      <c r="G106" t="s">
        <v>210</v>
      </c>
      <c r="H106">
        <v>101.25</v>
      </c>
      <c r="I106" s="2">
        <v>42431</v>
      </c>
      <c r="J106" s="2">
        <v>42439</v>
      </c>
      <c r="K106">
        <v>101.25</v>
      </c>
    </row>
    <row r="107" spans="1:11" x14ac:dyDescent="0.25">
      <c r="A107" t="str">
        <f>"ZD11A02E1A"</f>
        <v>ZD11A02E1A</v>
      </c>
      <c r="B107" t="str">
        <f t="shared" si="3"/>
        <v>06363391001</v>
      </c>
      <c r="C107" t="s">
        <v>15</v>
      </c>
      <c r="D107" t="s">
        <v>211</v>
      </c>
      <c r="E107" t="s">
        <v>17</v>
      </c>
      <c r="F107" s="1" t="s">
        <v>81</v>
      </c>
      <c r="G107" t="s">
        <v>82</v>
      </c>
      <c r="H107">
        <v>3721.37</v>
      </c>
      <c r="I107" s="2">
        <v>42514</v>
      </c>
      <c r="J107" s="2">
        <v>42551</v>
      </c>
      <c r="K107">
        <v>3721.37</v>
      </c>
    </row>
    <row r="108" spans="1:11" x14ac:dyDescent="0.25">
      <c r="A108" t="str">
        <f>"Z841A7867A"</f>
        <v>Z841A7867A</v>
      </c>
      <c r="B108" t="str">
        <f t="shared" si="3"/>
        <v>06363391001</v>
      </c>
      <c r="C108" t="s">
        <v>15</v>
      </c>
      <c r="D108" t="s">
        <v>212</v>
      </c>
      <c r="E108" t="s">
        <v>22</v>
      </c>
      <c r="F108" s="1" t="s">
        <v>26</v>
      </c>
      <c r="G108" t="s">
        <v>27</v>
      </c>
      <c r="H108">
        <v>1656</v>
      </c>
      <c r="I108" s="2">
        <v>42551</v>
      </c>
      <c r="J108" s="2">
        <v>42555</v>
      </c>
      <c r="K108">
        <v>1656</v>
      </c>
    </row>
    <row r="109" spans="1:11" x14ac:dyDescent="0.25">
      <c r="A109" t="str">
        <f>"Z211A0FBA0"</f>
        <v>Z211A0FBA0</v>
      </c>
      <c r="B109" t="str">
        <f t="shared" si="3"/>
        <v>06363391001</v>
      </c>
      <c r="C109" t="s">
        <v>15</v>
      </c>
      <c r="D109" t="s">
        <v>213</v>
      </c>
      <c r="E109" t="s">
        <v>17</v>
      </c>
      <c r="F109" s="1" t="s">
        <v>81</v>
      </c>
      <c r="G109" t="s">
        <v>82</v>
      </c>
      <c r="H109">
        <v>8000</v>
      </c>
      <c r="I109" s="2">
        <v>42516</v>
      </c>
      <c r="J109" s="2">
        <v>42527</v>
      </c>
      <c r="K109">
        <v>8000</v>
      </c>
    </row>
    <row r="110" spans="1:11" x14ac:dyDescent="0.25">
      <c r="A110" t="str">
        <f>"Z3D1A8C695"</f>
        <v>Z3D1A8C695</v>
      </c>
      <c r="B110" t="str">
        <f t="shared" si="3"/>
        <v>06363391001</v>
      </c>
      <c r="C110" t="s">
        <v>15</v>
      </c>
      <c r="D110" t="s">
        <v>214</v>
      </c>
      <c r="E110" t="s">
        <v>22</v>
      </c>
      <c r="F110" s="1" t="s">
        <v>26</v>
      </c>
      <c r="G110" t="s">
        <v>27</v>
      </c>
      <c r="H110">
        <v>4860</v>
      </c>
      <c r="I110" s="2">
        <v>42562</v>
      </c>
      <c r="J110" s="2">
        <v>42572</v>
      </c>
      <c r="K110">
        <v>4860</v>
      </c>
    </row>
    <row r="111" spans="1:11" x14ac:dyDescent="0.25">
      <c r="A111" t="str">
        <f>"Z2D1A84BA2"</f>
        <v>Z2D1A84BA2</v>
      </c>
      <c r="B111" t="str">
        <f t="shared" si="3"/>
        <v>06363391001</v>
      </c>
      <c r="C111" t="s">
        <v>15</v>
      </c>
      <c r="D111" t="s">
        <v>215</v>
      </c>
      <c r="E111" t="s">
        <v>22</v>
      </c>
      <c r="F111" s="1" t="s">
        <v>26</v>
      </c>
      <c r="G111" t="s">
        <v>27</v>
      </c>
      <c r="H111">
        <v>697.5</v>
      </c>
      <c r="I111" s="2">
        <v>42556</v>
      </c>
      <c r="J111" s="2">
        <v>42573</v>
      </c>
      <c r="K111">
        <v>697.5</v>
      </c>
    </row>
    <row r="112" spans="1:11" x14ac:dyDescent="0.25">
      <c r="A112" t="str">
        <f>"Z0F1A75F19"</f>
        <v>Z0F1A75F19</v>
      </c>
      <c r="B112" t="str">
        <f t="shared" si="3"/>
        <v>06363391001</v>
      </c>
      <c r="C112" t="s">
        <v>15</v>
      </c>
      <c r="D112" t="s">
        <v>30</v>
      </c>
      <c r="E112" t="s">
        <v>22</v>
      </c>
      <c r="F112" s="1" t="s">
        <v>31</v>
      </c>
      <c r="G112" t="s">
        <v>32</v>
      </c>
      <c r="H112">
        <v>850</v>
      </c>
      <c r="I112" s="2">
        <v>42551</v>
      </c>
      <c r="J112" s="2">
        <v>42556</v>
      </c>
      <c r="K112">
        <v>850</v>
      </c>
    </row>
    <row r="113" spans="1:11" x14ac:dyDescent="0.25">
      <c r="A113" t="str">
        <f>"660777191F"</f>
        <v>660777191F</v>
      </c>
      <c r="B113" t="str">
        <f t="shared" si="3"/>
        <v>06363391001</v>
      </c>
      <c r="C113" t="s">
        <v>15</v>
      </c>
      <c r="D113" t="s">
        <v>216</v>
      </c>
      <c r="E113" t="s">
        <v>38</v>
      </c>
      <c r="F113" s="1" t="s">
        <v>217</v>
      </c>
      <c r="G113" t="s">
        <v>218</v>
      </c>
      <c r="H113">
        <v>70296.39</v>
      </c>
      <c r="I113" s="2">
        <v>42516</v>
      </c>
      <c r="J113" s="2">
        <v>42537</v>
      </c>
      <c r="K113">
        <v>70296.38</v>
      </c>
    </row>
    <row r="114" spans="1:11" x14ac:dyDescent="0.25">
      <c r="A114" t="str">
        <f>"Z7D1AC3996"</f>
        <v>Z7D1AC3996</v>
      </c>
      <c r="B114" t="str">
        <f t="shared" si="3"/>
        <v>06363391001</v>
      </c>
      <c r="C114" t="s">
        <v>15</v>
      </c>
      <c r="D114" t="s">
        <v>219</v>
      </c>
      <c r="E114" t="s">
        <v>17</v>
      </c>
      <c r="F114" s="1" t="s">
        <v>116</v>
      </c>
      <c r="G114" t="s">
        <v>117</v>
      </c>
      <c r="H114">
        <v>756</v>
      </c>
      <c r="I114" s="2">
        <v>42614</v>
      </c>
      <c r="J114" s="2">
        <v>42978</v>
      </c>
      <c r="K114">
        <v>444</v>
      </c>
    </row>
    <row r="115" spans="1:11" x14ac:dyDescent="0.25">
      <c r="A115" t="str">
        <f>"Z241AC3A1C"</f>
        <v>Z241AC3A1C</v>
      </c>
      <c r="B115" t="str">
        <f t="shared" si="3"/>
        <v>06363391001</v>
      </c>
      <c r="C115" t="s">
        <v>15</v>
      </c>
      <c r="D115" t="s">
        <v>220</v>
      </c>
      <c r="E115" t="s">
        <v>17</v>
      </c>
      <c r="F115" s="1" t="s">
        <v>116</v>
      </c>
      <c r="G115" t="s">
        <v>117</v>
      </c>
      <c r="H115">
        <v>756</v>
      </c>
      <c r="I115" s="2">
        <v>42614</v>
      </c>
      <c r="J115" s="2">
        <v>42978</v>
      </c>
      <c r="K115">
        <v>444</v>
      </c>
    </row>
    <row r="116" spans="1:11" x14ac:dyDescent="0.25">
      <c r="A116" t="str">
        <f>"Z0A1A4D2B8"</f>
        <v>Z0A1A4D2B8</v>
      </c>
      <c r="B116" t="str">
        <f t="shared" si="3"/>
        <v>06363391001</v>
      </c>
      <c r="C116" t="s">
        <v>15</v>
      </c>
      <c r="D116" t="s">
        <v>221</v>
      </c>
      <c r="E116" t="s">
        <v>17</v>
      </c>
      <c r="F116" s="1" t="s">
        <v>222</v>
      </c>
      <c r="G116" t="s">
        <v>223</v>
      </c>
      <c r="H116">
        <v>1373.77</v>
      </c>
      <c r="I116" s="2">
        <v>42552</v>
      </c>
      <c r="J116" s="2">
        <v>42916</v>
      </c>
      <c r="K116">
        <v>0</v>
      </c>
    </row>
    <row r="117" spans="1:11" x14ac:dyDescent="0.25">
      <c r="A117" t="str">
        <f>"Z7B19FB4E0"</f>
        <v>Z7B19FB4E0</v>
      </c>
      <c r="B117" t="str">
        <f t="shared" si="3"/>
        <v>06363391001</v>
      </c>
      <c r="C117" t="s">
        <v>15</v>
      </c>
      <c r="D117" t="s">
        <v>224</v>
      </c>
      <c r="E117" t="s">
        <v>22</v>
      </c>
      <c r="F117" s="1" t="s">
        <v>189</v>
      </c>
      <c r="G117" t="s">
        <v>190</v>
      </c>
      <c r="H117">
        <v>2796</v>
      </c>
      <c r="I117" s="2">
        <v>42551</v>
      </c>
      <c r="J117" s="2">
        <v>44376</v>
      </c>
      <c r="K117">
        <v>1399.55</v>
      </c>
    </row>
    <row r="118" spans="1:11" x14ac:dyDescent="0.25">
      <c r="A118" t="str">
        <f>"ZA319FB5DA"</f>
        <v>ZA319FB5DA</v>
      </c>
      <c r="B118" t="str">
        <f t="shared" si="3"/>
        <v>06363391001</v>
      </c>
      <c r="C118" t="s">
        <v>15</v>
      </c>
      <c r="D118" t="s">
        <v>225</v>
      </c>
      <c r="E118" t="s">
        <v>22</v>
      </c>
      <c r="F118" s="1" t="s">
        <v>189</v>
      </c>
      <c r="G118" t="s">
        <v>190</v>
      </c>
      <c r="H118">
        <v>2796</v>
      </c>
      <c r="I118" s="2">
        <v>42538</v>
      </c>
      <c r="J118" s="2">
        <v>44363</v>
      </c>
      <c r="K118">
        <v>1419.75</v>
      </c>
    </row>
    <row r="119" spans="1:11" x14ac:dyDescent="0.25">
      <c r="A119" t="str">
        <f>"ZC81ADD211"</f>
        <v>ZC81ADD211</v>
      </c>
      <c r="B119" t="str">
        <f t="shared" si="3"/>
        <v>06363391001</v>
      </c>
      <c r="C119" t="s">
        <v>15</v>
      </c>
      <c r="D119" t="s">
        <v>226</v>
      </c>
      <c r="E119" t="s">
        <v>22</v>
      </c>
      <c r="F119" s="1" t="s">
        <v>26</v>
      </c>
      <c r="G119" t="s">
        <v>27</v>
      </c>
      <c r="H119">
        <v>1530</v>
      </c>
      <c r="I119" s="2">
        <v>42590</v>
      </c>
      <c r="J119" s="2">
        <v>42612</v>
      </c>
      <c r="K119">
        <v>1530</v>
      </c>
    </row>
    <row r="120" spans="1:11" x14ac:dyDescent="0.25">
      <c r="A120" t="str">
        <f>"Z801AEA9F9"</f>
        <v>Z801AEA9F9</v>
      </c>
      <c r="B120" t="str">
        <f t="shared" si="3"/>
        <v>06363391001</v>
      </c>
      <c r="C120" t="s">
        <v>15</v>
      </c>
      <c r="D120" t="s">
        <v>227</v>
      </c>
      <c r="E120" t="s">
        <v>22</v>
      </c>
      <c r="F120" s="1" t="s">
        <v>26</v>
      </c>
      <c r="G120" t="s">
        <v>27</v>
      </c>
      <c r="H120">
        <v>832.5</v>
      </c>
      <c r="I120" s="2">
        <v>42593</v>
      </c>
      <c r="J120" s="2">
        <v>42613</v>
      </c>
      <c r="K120">
        <v>832.5</v>
      </c>
    </row>
    <row r="121" spans="1:11" x14ac:dyDescent="0.25">
      <c r="A121" t="str">
        <f>"ZE41A8FA75"</f>
        <v>ZE41A8FA75</v>
      </c>
      <c r="B121" t="str">
        <f t="shared" si="3"/>
        <v>06363391001</v>
      </c>
      <c r="C121" t="s">
        <v>15</v>
      </c>
      <c r="D121" t="s">
        <v>228</v>
      </c>
      <c r="E121" t="s">
        <v>38</v>
      </c>
      <c r="F121" s="1" t="s">
        <v>229</v>
      </c>
      <c r="G121" t="s">
        <v>99</v>
      </c>
      <c r="H121">
        <v>38392</v>
      </c>
      <c r="I121" s="2">
        <v>42577</v>
      </c>
      <c r="J121" s="2">
        <v>42643</v>
      </c>
      <c r="K121">
        <v>38230.800000000003</v>
      </c>
    </row>
    <row r="122" spans="1:11" x14ac:dyDescent="0.25">
      <c r="A122" t="str">
        <f>"Z0D1A2D5AF"</f>
        <v>Z0D1A2D5AF</v>
      </c>
      <c r="B122" t="str">
        <f t="shared" si="3"/>
        <v>06363391001</v>
      </c>
      <c r="C122" t="s">
        <v>15</v>
      </c>
      <c r="D122" t="s">
        <v>230</v>
      </c>
      <c r="E122" t="s">
        <v>38</v>
      </c>
      <c r="F122" s="1" t="s">
        <v>231</v>
      </c>
      <c r="G122" t="s">
        <v>232</v>
      </c>
      <c r="H122">
        <v>1180</v>
      </c>
      <c r="I122" s="2">
        <v>42625</v>
      </c>
      <c r="J122" s="2">
        <v>42643</v>
      </c>
      <c r="K122">
        <v>1180</v>
      </c>
    </row>
    <row r="123" spans="1:11" x14ac:dyDescent="0.25">
      <c r="A123" t="str">
        <f>"67165196D0"</f>
        <v>67165196D0</v>
      </c>
      <c r="B123" t="str">
        <f t="shared" si="3"/>
        <v>06363391001</v>
      </c>
      <c r="C123" t="s">
        <v>15</v>
      </c>
      <c r="D123" t="s">
        <v>233</v>
      </c>
      <c r="E123" t="s">
        <v>22</v>
      </c>
      <c r="F123" s="1" t="s">
        <v>234</v>
      </c>
      <c r="G123" t="s">
        <v>235</v>
      </c>
      <c r="H123">
        <v>0</v>
      </c>
      <c r="I123" s="2">
        <v>42583</v>
      </c>
      <c r="J123" s="2">
        <v>42947</v>
      </c>
      <c r="K123">
        <v>1119978.1599999999</v>
      </c>
    </row>
    <row r="124" spans="1:11" x14ac:dyDescent="0.25">
      <c r="A124" t="str">
        <f>"67165543B3"</f>
        <v>67165543B3</v>
      </c>
      <c r="B124" t="str">
        <f t="shared" si="3"/>
        <v>06363391001</v>
      </c>
      <c r="C124" t="s">
        <v>15</v>
      </c>
      <c r="D124" t="s">
        <v>236</v>
      </c>
      <c r="E124" t="s">
        <v>22</v>
      </c>
      <c r="F124" s="1" t="s">
        <v>237</v>
      </c>
      <c r="G124" t="s">
        <v>238</v>
      </c>
      <c r="H124">
        <v>0</v>
      </c>
      <c r="I124" s="2">
        <v>42614</v>
      </c>
      <c r="J124" s="2">
        <v>42978</v>
      </c>
      <c r="K124">
        <v>375771.51</v>
      </c>
    </row>
    <row r="125" spans="1:11" x14ac:dyDescent="0.25">
      <c r="A125" t="str">
        <f>"Z9A1A8D5D8"</f>
        <v>Z9A1A8D5D8</v>
      </c>
      <c r="B125" t="str">
        <f t="shared" si="3"/>
        <v>06363391001</v>
      </c>
      <c r="C125" t="s">
        <v>15</v>
      </c>
      <c r="D125" t="s">
        <v>239</v>
      </c>
      <c r="E125" t="s">
        <v>22</v>
      </c>
      <c r="F125" s="1" t="s">
        <v>189</v>
      </c>
      <c r="G125" t="s">
        <v>190</v>
      </c>
      <c r="H125">
        <v>3094</v>
      </c>
      <c r="I125" s="2">
        <v>42607</v>
      </c>
      <c r="J125" s="2">
        <v>44432</v>
      </c>
      <c r="K125">
        <v>1454.18</v>
      </c>
    </row>
    <row r="126" spans="1:11" x14ac:dyDescent="0.25">
      <c r="A126" t="str">
        <f>"Z391A42905"</f>
        <v>Z391A42905</v>
      </c>
      <c r="B126" t="str">
        <f t="shared" si="3"/>
        <v>06363391001</v>
      </c>
      <c r="C126" t="s">
        <v>15</v>
      </c>
      <c r="D126" t="s">
        <v>240</v>
      </c>
      <c r="E126" t="s">
        <v>17</v>
      </c>
      <c r="F126" s="1" t="s">
        <v>241</v>
      </c>
      <c r="G126" t="s">
        <v>242</v>
      </c>
      <c r="H126">
        <v>2200</v>
      </c>
      <c r="I126" s="2">
        <v>42534</v>
      </c>
      <c r="J126" s="2">
        <v>42582</v>
      </c>
      <c r="K126">
        <v>2200</v>
      </c>
    </row>
    <row r="127" spans="1:11" x14ac:dyDescent="0.25">
      <c r="A127" t="str">
        <f>"ZDA1ACFE3C"</f>
        <v>ZDA1ACFE3C</v>
      </c>
      <c r="B127" t="str">
        <f t="shared" si="3"/>
        <v>06363391001</v>
      </c>
      <c r="C127" t="s">
        <v>15</v>
      </c>
      <c r="D127" t="s">
        <v>243</v>
      </c>
      <c r="E127" t="s">
        <v>17</v>
      </c>
      <c r="F127" s="1" t="s">
        <v>181</v>
      </c>
      <c r="G127" t="s">
        <v>182</v>
      </c>
      <c r="H127">
        <v>800</v>
      </c>
      <c r="I127" s="2">
        <v>42583</v>
      </c>
      <c r="J127" s="2">
        <v>42613</v>
      </c>
      <c r="K127">
        <v>800</v>
      </c>
    </row>
    <row r="128" spans="1:11" x14ac:dyDescent="0.25">
      <c r="A128" t="str">
        <f>"ZE11B578EB"</f>
        <v>ZE11B578EB</v>
      </c>
      <c r="B128" t="str">
        <f t="shared" si="3"/>
        <v>06363391001</v>
      </c>
      <c r="C128" t="s">
        <v>15</v>
      </c>
      <c r="D128" t="s">
        <v>244</v>
      </c>
      <c r="E128" t="s">
        <v>17</v>
      </c>
      <c r="F128" s="1" t="s">
        <v>81</v>
      </c>
      <c r="G128" t="s">
        <v>82</v>
      </c>
      <c r="H128">
        <v>295</v>
      </c>
      <c r="I128" s="2">
        <v>42640</v>
      </c>
      <c r="J128" s="2">
        <v>42674</v>
      </c>
      <c r="K128">
        <v>295</v>
      </c>
    </row>
    <row r="129" spans="1:11" x14ac:dyDescent="0.25">
      <c r="A129" t="str">
        <f>"Z1D1B4A541"</f>
        <v>Z1D1B4A541</v>
      </c>
      <c r="B129" t="str">
        <f t="shared" si="3"/>
        <v>06363391001</v>
      </c>
      <c r="C129" t="s">
        <v>15</v>
      </c>
      <c r="D129" t="s">
        <v>245</v>
      </c>
      <c r="E129" t="s">
        <v>17</v>
      </c>
      <c r="F129" s="1" t="s">
        <v>246</v>
      </c>
      <c r="G129" t="s">
        <v>50</v>
      </c>
      <c r="H129">
        <v>277.2</v>
      </c>
      <c r="I129" s="2">
        <v>42636</v>
      </c>
      <c r="J129" s="2">
        <v>42648</v>
      </c>
      <c r="K129">
        <v>277.2</v>
      </c>
    </row>
    <row r="130" spans="1:11" x14ac:dyDescent="0.25">
      <c r="A130" t="str">
        <f>"ZF91B3556C"</f>
        <v>ZF91B3556C</v>
      </c>
      <c r="B130" t="str">
        <f t="shared" si="3"/>
        <v>06363391001</v>
      </c>
      <c r="C130" t="s">
        <v>15</v>
      </c>
      <c r="D130" t="s">
        <v>247</v>
      </c>
      <c r="E130" t="s">
        <v>22</v>
      </c>
      <c r="F130" s="1" t="s">
        <v>26</v>
      </c>
      <c r="G130" t="s">
        <v>27</v>
      </c>
      <c r="H130">
        <v>922.5</v>
      </c>
      <c r="I130" s="2">
        <v>42632</v>
      </c>
      <c r="J130" s="2">
        <v>42640</v>
      </c>
      <c r="K130">
        <v>922.5</v>
      </c>
    </row>
    <row r="131" spans="1:11" x14ac:dyDescent="0.25">
      <c r="A131" t="str">
        <f>"Z6B1B23DF4"</f>
        <v>Z6B1B23DF4</v>
      </c>
      <c r="B131" t="str">
        <f t="shared" ref="B131:B162" si="4">"06363391001"</f>
        <v>06363391001</v>
      </c>
      <c r="C131" t="s">
        <v>15</v>
      </c>
      <c r="D131" t="s">
        <v>248</v>
      </c>
      <c r="E131" t="s">
        <v>22</v>
      </c>
      <c r="F131" s="1" t="s">
        <v>26</v>
      </c>
      <c r="G131" t="s">
        <v>27</v>
      </c>
      <c r="H131">
        <v>3420</v>
      </c>
      <c r="I131" s="2">
        <v>42625</v>
      </c>
      <c r="J131" s="2">
        <v>42643</v>
      </c>
      <c r="K131">
        <v>3420</v>
      </c>
    </row>
    <row r="132" spans="1:11" x14ac:dyDescent="0.25">
      <c r="A132" t="str">
        <f>"Z541B00010"</f>
        <v>Z541B00010</v>
      </c>
      <c r="B132" t="str">
        <f t="shared" si="4"/>
        <v>06363391001</v>
      </c>
      <c r="C132" t="s">
        <v>15</v>
      </c>
      <c r="D132" t="s">
        <v>249</v>
      </c>
      <c r="E132" t="s">
        <v>22</v>
      </c>
      <c r="F132" s="1" t="s">
        <v>26</v>
      </c>
      <c r="G132" t="s">
        <v>27</v>
      </c>
      <c r="H132">
        <v>3240</v>
      </c>
      <c r="I132" s="2">
        <v>42618</v>
      </c>
      <c r="J132" s="2">
        <v>42647</v>
      </c>
      <c r="K132">
        <v>3240</v>
      </c>
    </row>
    <row r="133" spans="1:11" x14ac:dyDescent="0.25">
      <c r="A133" t="str">
        <f>"Z261B00069"</f>
        <v>Z261B00069</v>
      </c>
      <c r="B133" t="str">
        <f t="shared" si="4"/>
        <v>06363391001</v>
      </c>
      <c r="C133" t="s">
        <v>15</v>
      </c>
      <c r="D133" t="s">
        <v>250</v>
      </c>
      <c r="E133" t="s">
        <v>22</v>
      </c>
      <c r="F133" s="1" t="s">
        <v>26</v>
      </c>
      <c r="G133" t="s">
        <v>27</v>
      </c>
      <c r="H133">
        <v>1206</v>
      </c>
      <c r="I133" s="2">
        <v>42618</v>
      </c>
      <c r="J133" s="2">
        <v>42642</v>
      </c>
      <c r="K133">
        <v>1206</v>
      </c>
    </row>
    <row r="134" spans="1:11" x14ac:dyDescent="0.25">
      <c r="A134" t="str">
        <f>"Z6C1B19E68"</f>
        <v>Z6C1B19E68</v>
      </c>
      <c r="B134" t="str">
        <f t="shared" si="4"/>
        <v>06363391001</v>
      </c>
      <c r="C134" t="s">
        <v>15</v>
      </c>
      <c r="D134" t="s">
        <v>251</v>
      </c>
      <c r="E134" t="s">
        <v>17</v>
      </c>
      <c r="F134" s="1" t="s">
        <v>252</v>
      </c>
      <c r="G134" t="s">
        <v>253</v>
      </c>
      <c r="H134">
        <v>887</v>
      </c>
      <c r="I134" s="2">
        <v>42621</v>
      </c>
      <c r="J134" s="2">
        <v>42627</v>
      </c>
      <c r="K134">
        <v>887</v>
      </c>
    </row>
    <row r="135" spans="1:11" x14ac:dyDescent="0.25">
      <c r="A135" t="str">
        <f>"ZE61ACFC91"</f>
        <v>ZE61ACFC91</v>
      </c>
      <c r="B135" t="str">
        <f t="shared" si="4"/>
        <v>06363391001</v>
      </c>
      <c r="C135" t="s">
        <v>15</v>
      </c>
      <c r="D135" t="s">
        <v>254</v>
      </c>
      <c r="E135" t="s">
        <v>17</v>
      </c>
      <c r="F135" s="1" t="s">
        <v>255</v>
      </c>
      <c r="G135" t="s">
        <v>256</v>
      </c>
      <c r="H135">
        <v>100</v>
      </c>
      <c r="I135" s="2">
        <v>42593</v>
      </c>
      <c r="J135" s="2">
        <v>42735</v>
      </c>
      <c r="K135">
        <v>100</v>
      </c>
    </row>
    <row r="136" spans="1:11" x14ac:dyDescent="0.25">
      <c r="A136" t="str">
        <f>"ZC31AE34BA"</f>
        <v>ZC31AE34BA</v>
      </c>
      <c r="B136" t="str">
        <f t="shared" si="4"/>
        <v>06363391001</v>
      </c>
      <c r="C136" t="s">
        <v>15</v>
      </c>
      <c r="D136" t="s">
        <v>257</v>
      </c>
      <c r="E136" t="s">
        <v>22</v>
      </c>
      <c r="F136" s="1" t="s">
        <v>31</v>
      </c>
      <c r="G136" t="s">
        <v>32</v>
      </c>
      <c r="H136">
        <v>425</v>
      </c>
      <c r="I136" s="2">
        <v>42590</v>
      </c>
      <c r="J136" s="2">
        <v>42613</v>
      </c>
      <c r="K136">
        <v>425</v>
      </c>
    </row>
    <row r="137" spans="1:11" x14ac:dyDescent="0.25">
      <c r="A137" t="str">
        <f>"Z0E1AE33FC"</f>
        <v>Z0E1AE33FC</v>
      </c>
      <c r="B137" t="str">
        <f t="shared" si="4"/>
        <v>06363391001</v>
      </c>
      <c r="C137" t="s">
        <v>15</v>
      </c>
      <c r="D137" t="s">
        <v>258</v>
      </c>
      <c r="E137" t="s">
        <v>22</v>
      </c>
      <c r="F137" s="1" t="s">
        <v>26</v>
      </c>
      <c r="G137" t="s">
        <v>27</v>
      </c>
      <c r="H137">
        <v>697.5</v>
      </c>
      <c r="I137" s="2">
        <v>42591</v>
      </c>
      <c r="J137" s="2">
        <v>42613</v>
      </c>
      <c r="K137">
        <v>697.5</v>
      </c>
    </row>
    <row r="138" spans="1:11" x14ac:dyDescent="0.25">
      <c r="A138" t="str">
        <f>"6819057FD6"</f>
        <v>6819057FD6</v>
      </c>
      <c r="B138" t="str">
        <f t="shared" si="4"/>
        <v>06363391001</v>
      </c>
      <c r="C138" t="s">
        <v>15</v>
      </c>
      <c r="D138" t="s">
        <v>259</v>
      </c>
      <c r="E138" t="s">
        <v>22</v>
      </c>
      <c r="F138" s="1" t="s">
        <v>260</v>
      </c>
      <c r="G138" t="s">
        <v>261</v>
      </c>
      <c r="H138">
        <v>137504.54999999999</v>
      </c>
      <c r="I138" s="2">
        <v>42653</v>
      </c>
      <c r="J138" s="2">
        <v>43017</v>
      </c>
      <c r="K138">
        <v>99022.14</v>
      </c>
    </row>
    <row r="139" spans="1:11" x14ac:dyDescent="0.25">
      <c r="A139" t="str">
        <f>"Z8D1A6C5CA"</f>
        <v>Z8D1A6C5CA</v>
      </c>
      <c r="B139" t="str">
        <f t="shared" si="4"/>
        <v>06363391001</v>
      </c>
      <c r="C139" t="s">
        <v>15</v>
      </c>
      <c r="D139" t="s">
        <v>262</v>
      </c>
      <c r="E139" t="s">
        <v>17</v>
      </c>
      <c r="F139" s="1" t="s">
        <v>46</v>
      </c>
      <c r="G139" t="s">
        <v>47</v>
      </c>
      <c r="H139">
        <v>15000</v>
      </c>
      <c r="I139" s="2">
        <v>42558</v>
      </c>
      <c r="J139" s="2">
        <v>42632</v>
      </c>
      <c r="K139">
        <v>15000</v>
      </c>
    </row>
    <row r="140" spans="1:11" x14ac:dyDescent="0.25">
      <c r="A140" t="str">
        <f>"Z4F1B63022"</f>
        <v>Z4F1B63022</v>
      </c>
      <c r="B140" t="str">
        <f t="shared" si="4"/>
        <v>06363391001</v>
      </c>
      <c r="C140" t="s">
        <v>15</v>
      </c>
      <c r="D140" t="s">
        <v>263</v>
      </c>
      <c r="E140" t="s">
        <v>17</v>
      </c>
      <c r="F140" s="1" t="s">
        <v>264</v>
      </c>
      <c r="G140" t="s">
        <v>265</v>
      </c>
      <c r="H140">
        <v>996.8</v>
      </c>
      <c r="I140" s="2">
        <v>42643</v>
      </c>
      <c r="J140" s="2">
        <v>42655</v>
      </c>
      <c r="K140">
        <v>996.8</v>
      </c>
    </row>
    <row r="141" spans="1:11" x14ac:dyDescent="0.25">
      <c r="A141" t="str">
        <f>"Z541B9B1A1"</f>
        <v>Z541B9B1A1</v>
      </c>
      <c r="B141" t="str">
        <f t="shared" si="4"/>
        <v>06363391001</v>
      </c>
      <c r="C141" t="s">
        <v>15</v>
      </c>
      <c r="D141" t="s">
        <v>266</v>
      </c>
      <c r="E141" t="s">
        <v>17</v>
      </c>
      <c r="F141" s="1" t="s">
        <v>267</v>
      </c>
      <c r="G141" t="s">
        <v>268</v>
      </c>
      <c r="H141">
        <v>880</v>
      </c>
      <c r="I141" s="2">
        <v>42660</v>
      </c>
      <c r="J141" s="2">
        <v>42664</v>
      </c>
      <c r="K141">
        <v>880</v>
      </c>
    </row>
    <row r="142" spans="1:11" x14ac:dyDescent="0.25">
      <c r="A142" t="str">
        <f>"ZA71B9B173"</f>
        <v>ZA71B9B173</v>
      </c>
      <c r="B142" t="str">
        <f t="shared" si="4"/>
        <v>06363391001</v>
      </c>
      <c r="C142" t="s">
        <v>15</v>
      </c>
      <c r="D142" t="s">
        <v>269</v>
      </c>
      <c r="E142" t="s">
        <v>17</v>
      </c>
      <c r="F142" s="1" t="s">
        <v>252</v>
      </c>
      <c r="G142" t="s">
        <v>253</v>
      </c>
      <c r="H142">
        <v>887</v>
      </c>
      <c r="I142" s="2">
        <v>42660</v>
      </c>
      <c r="J142" s="2">
        <v>42664</v>
      </c>
      <c r="K142">
        <v>887</v>
      </c>
    </row>
    <row r="143" spans="1:11" x14ac:dyDescent="0.25">
      <c r="A143" t="str">
        <f>"Z0C1B9B1D5"</f>
        <v>Z0C1B9B1D5</v>
      </c>
      <c r="B143" t="str">
        <f t="shared" si="4"/>
        <v>06363391001</v>
      </c>
      <c r="C143" t="s">
        <v>15</v>
      </c>
      <c r="D143" t="s">
        <v>269</v>
      </c>
      <c r="E143" t="s">
        <v>17</v>
      </c>
      <c r="F143" s="1" t="s">
        <v>270</v>
      </c>
      <c r="G143" t="s">
        <v>271</v>
      </c>
      <c r="H143">
        <v>530</v>
      </c>
      <c r="I143" s="2">
        <v>42660</v>
      </c>
      <c r="J143" s="2">
        <v>42664</v>
      </c>
      <c r="K143">
        <v>530</v>
      </c>
    </row>
    <row r="144" spans="1:11" x14ac:dyDescent="0.25">
      <c r="A144" t="str">
        <f>"ZD51BCBF84"</f>
        <v>ZD51BCBF84</v>
      </c>
      <c r="B144" t="str">
        <f t="shared" si="4"/>
        <v>06363391001</v>
      </c>
      <c r="C144" t="s">
        <v>15</v>
      </c>
      <c r="D144" t="s">
        <v>272</v>
      </c>
      <c r="E144" t="s">
        <v>17</v>
      </c>
      <c r="F144" s="1" t="s">
        <v>130</v>
      </c>
      <c r="G144" t="s">
        <v>131</v>
      </c>
      <c r="H144">
        <v>750.9</v>
      </c>
      <c r="I144" s="2">
        <v>42671</v>
      </c>
      <c r="J144" s="2">
        <v>42678</v>
      </c>
      <c r="K144">
        <v>750.9</v>
      </c>
    </row>
    <row r="145" spans="1:11" x14ac:dyDescent="0.25">
      <c r="A145" t="str">
        <f>"ZC01BEBF8B"</f>
        <v>ZC01BEBF8B</v>
      </c>
      <c r="B145" t="str">
        <f t="shared" si="4"/>
        <v>06363391001</v>
      </c>
      <c r="C145" t="s">
        <v>15</v>
      </c>
      <c r="D145" t="s">
        <v>273</v>
      </c>
      <c r="E145" t="s">
        <v>17</v>
      </c>
      <c r="F145" s="1" t="s">
        <v>61</v>
      </c>
      <c r="G145" t="s">
        <v>62</v>
      </c>
      <c r="H145">
        <v>70.5</v>
      </c>
      <c r="I145" s="2">
        <v>42683</v>
      </c>
      <c r="J145" s="2">
        <v>42704</v>
      </c>
      <c r="K145">
        <v>70.5</v>
      </c>
    </row>
    <row r="146" spans="1:11" x14ac:dyDescent="0.25">
      <c r="A146" t="str">
        <f>"Z111968F61"</f>
        <v>Z111968F61</v>
      </c>
      <c r="B146" t="str">
        <f t="shared" si="4"/>
        <v>06363391001</v>
      </c>
      <c r="C146" t="s">
        <v>15</v>
      </c>
      <c r="D146" t="s">
        <v>274</v>
      </c>
      <c r="E146" t="s">
        <v>22</v>
      </c>
      <c r="F146" s="1" t="s">
        <v>275</v>
      </c>
      <c r="G146" t="s">
        <v>276</v>
      </c>
      <c r="H146">
        <v>5210.2</v>
      </c>
      <c r="I146" s="2">
        <v>42552</v>
      </c>
      <c r="J146" s="2">
        <v>44377</v>
      </c>
      <c r="K146">
        <v>2344.59</v>
      </c>
    </row>
    <row r="147" spans="1:11" x14ac:dyDescent="0.25">
      <c r="A147" t="str">
        <f>"Z8F1BE5145"</f>
        <v>Z8F1BE5145</v>
      </c>
      <c r="B147" t="str">
        <f t="shared" si="4"/>
        <v>06363391001</v>
      </c>
      <c r="C147" t="s">
        <v>15</v>
      </c>
      <c r="D147" t="s">
        <v>277</v>
      </c>
      <c r="E147" t="s">
        <v>17</v>
      </c>
      <c r="F147" s="1" t="s">
        <v>18</v>
      </c>
      <c r="G147" t="s">
        <v>19</v>
      </c>
      <c r="H147">
        <v>1140.7</v>
      </c>
      <c r="I147" s="2">
        <v>42683</v>
      </c>
      <c r="J147" s="2">
        <v>42704</v>
      </c>
      <c r="K147">
        <v>935</v>
      </c>
    </row>
    <row r="148" spans="1:11" x14ac:dyDescent="0.25">
      <c r="A148" t="str">
        <f>"ZC71C08472"</f>
        <v>ZC71C08472</v>
      </c>
      <c r="B148" t="str">
        <f t="shared" si="4"/>
        <v>06363391001</v>
      </c>
      <c r="C148" t="s">
        <v>15</v>
      </c>
      <c r="D148" t="s">
        <v>278</v>
      </c>
      <c r="E148" t="s">
        <v>17</v>
      </c>
      <c r="F148" s="1" t="s">
        <v>279</v>
      </c>
      <c r="G148" t="s">
        <v>280</v>
      </c>
      <c r="H148">
        <v>388</v>
      </c>
      <c r="I148" s="2">
        <v>42698</v>
      </c>
      <c r="J148" s="2">
        <v>42700</v>
      </c>
      <c r="K148">
        <v>388</v>
      </c>
    </row>
    <row r="149" spans="1:11" x14ac:dyDescent="0.25">
      <c r="A149" t="str">
        <f>"Z191B55B86"</f>
        <v>Z191B55B86</v>
      </c>
      <c r="B149" t="str">
        <f t="shared" si="4"/>
        <v>06363391001</v>
      </c>
      <c r="C149" t="s">
        <v>15</v>
      </c>
      <c r="D149" t="s">
        <v>281</v>
      </c>
      <c r="E149" t="s">
        <v>38</v>
      </c>
      <c r="F149" s="1" t="s">
        <v>282</v>
      </c>
      <c r="G149" t="s">
        <v>283</v>
      </c>
      <c r="H149">
        <v>799.5</v>
      </c>
      <c r="I149" s="2">
        <v>42663</v>
      </c>
      <c r="J149" s="2">
        <v>42681</v>
      </c>
      <c r="K149">
        <v>799.5</v>
      </c>
    </row>
    <row r="150" spans="1:11" x14ac:dyDescent="0.25">
      <c r="A150" t="str">
        <f>"Z921BB0CC2"</f>
        <v>Z921BB0CC2</v>
      </c>
      <c r="B150" t="str">
        <f t="shared" si="4"/>
        <v>06363391001</v>
      </c>
      <c r="C150" t="s">
        <v>15</v>
      </c>
      <c r="D150" t="s">
        <v>284</v>
      </c>
      <c r="E150" t="s">
        <v>17</v>
      </c>
      <c r="F150" s="1" t="s">
        <v>81</v>
      </c>
      <c r="G150" t="s">
        <v>82</v>
      </c>
      <c r="H150">
        <v>6416.6</v>
      </c>
      <c r="I150" s="2">
        <v>42663</v>
      </c>
      <c r="J150" s="2">
        <v>42685</v>
      </c>
      <c r="K150">
        <v>6416.6</v>
      </c>
    </row>
    <row r="151" spans="1:11" x14ac:dyDescent="0.25">
      <c r="A151" t="str">
        <f>"Z311BEF239"</f>
        <v>Z311BEF239</v>
      </c>
      <c r="B151" t="str">
        <f t="shared" si="4"/>
        <v>06363391001</v>
      </c>
      <c r="C151" t="s">
        <v>15</v>
      </c>
      <c r="D151" t="s">
        <v>285</v>
      </c>
      <c r="E151" t="s">
        <v>17</v>
      </c>
      <c r="F151" s="1" t="s">
        <v>46</v>
      </c>
      <c r="G151" t="s">
        <v>47</v>
      </c>
      <c r="H151">
        <v>2000</v>
      </c>
      <c r="I151" s="2">
        <v>42683</v>
      </c>
      <c r="J151" s="2">
        <v>42699</v>
      </c>
      <c r="K151">
        <v>2000</v>
      </c>
    </row>
    <row r="152" spans="1:11" x14ac:dyDescent="0.25">
      <c r="A152" t="str">
        <f>"Z001C57A71"</f>
        <v>Z001C57A71</v>
      </c>
      <c r="B152" t="str">
        <f t="shared" si="4"/>
        <v>06363391001</v>
      </c>
      <c r="C152" t="s">
        <v>15</v>
      </c>
      <c r="D152" t="s">
        <v>286</v>
      </c>
      <c r="E152" t="s">
        <v>17</v>
      </c>
      <c r="F152" s="1" t="s">
        <v>287</v>
      </c>
      <c r="G152" t="s">
        <v>288</v>
      </c>
      <c r="H152">
        <v>227</v>
      </c>
      <c r="I152" s="2">
        <v>42706</v>
      </c>
      <c r="J152" s="2">
        <v>42726</v>
      </c>
      <c r="K152">
        <v>227</v>
      </c>
    </row>
    <row r="153" spans="1:11" x14ac:dyDescent="0.25">
      <c r="A153" t="str">
        <f>"Z111C3E049"</f>
        <v>Z111C3E049</v>
      </c>
      <c r="B153" t="str">
        <f t="shared" si="4"/>
        <v>06363391001</v>
      </c>
      <c r="C153" t="s">
        <v>15</v>
      </c>
      <c r="D153" t="s">
        <v>289</v>
      </c>
      <c r="E153" t="s">
        <v>17</v>
      </c>
      <c r="F153" s="1" t="s">
        <v>157</v>
      </c>
      <c r="G153" t="s">
        <v>158</v>
      </c>
      <c r="H153">
        <v>7235.98</v>
      </c>
      <c r="I153" s="2">
        <v>42709</v>
      </c>
      <c r="J153" s="2">
        <v>42719</v>
      </c>
      <c r="K153">
        <v>7235.98</v>
      </c>
    </row>
    <row r="154" spans="1:11" x14ac:dyDescent="0.25">
      <c r="A154" t="str">
        <f>"Z551B6C5CD"</f>
        <v>Z551B6C5CD</v>
      </c>
      <c r="B154" t="str">
        <f t="shared" si="4"/>
        <v>06363391001</v>
      </c>
      <c r="C154" t="s">
        <v>15</v>
      </c>
      <c r="D154" t="s">
        <v>290</v>
      </c>
      <c r="E154" t="s">
        <v>38</v>
      </c>
      <c r="F154" s="1" t="s">
        <v>291</v>
      </c>
      <c r="G154" t="s">
        <v>292</v>
      </c>
      <c r="H154">
        <v>33000</v>
      </c>
      <c r="I154" s="2">
        <v>42685</v>
      </c>
      <c r="J154" s="2">
        <v>42704</v>
      </c>
      <c r="K154">
        <v>33000</v>
      </c>
    </row>
    <row r="155" spans="1:11" x14ac:dyDescent="0.25">
      <c r="A155" t="str">
        <f>"Z421BCF8F6"</f>
        <v>Z421BCF8F6</v>
      </c>
      <c r="B155" t="str">
        <f t="shared" si="4"/>
        <v>06363391001</v>
      </c>
      <c r="C155" t="s">
        <v>15</v>
      </c>
      <c r="D155" t="s">
        <v>293</v>
      </c>
      <c r="E155" t="s">
        <v>17</v>
      </c>
      <c r="F155" s="1" t="s">
        <v>294</v>
      </c>
      <c r="G155" t="s">
        <v>283</v>
      </c>
      <c r="H155">
        <v>1020</v>
      </c>
      <c r="I155" s="2">
        <v>42683</v>
      </c>
      <c r="J155" s="2">
        <v>42689</v>
      </c>
      <c r="K155">
        <v>969</v>
      </c>
    </row>
    <row r="156" spans="1:11" x14ac:dyDescent="0.25">
      <c r="A156" t="str">
        <f>"Z971BE5177"</f>
        <v>Z971BE5177</v>
      </c>
      <c r="B156" t="str">
        <f t="shared" si="4"/>
        <v>06363391001</v>
      </c>
      <c r="C156" t="s">
        <v>15</v>
      </c>
      <c r="D156" t="s">
        <v>295</v>
      </c>
      <c r="E156" t="s">
        <v>17</v>
      </c>
      <c r="F156" s="1" t="s">
        <v>18</v>
      </c>
      <c r="G156" t="s">
        <v>19</v>
      </c>
      <c r="H156">
        <v>2177.6999999999998</v>
      </c>
      <c r="I156" s="2">
        <v>42683</v>
      </c>
      <c r="J156" s="2">
        <v>42704</v>
      </c>
      <c r="K156">
        <v>1785</v>
      </c>
    </row>
    <row r="157" spans="1:11" x14ac:dyDescent="0.25">
      <c r="A157" t="str">
        <f>"Z9E1C05328"</f>
        <v>Z9E1C05328</v>
      </c>
      <c r="B157" t="str">
        <f t="shared" si="4"/>
        <v>06363391001</v>
      </c>
      <c r="C157" t="s">
        <v>15</v>
      </c>
      <c r="D157" t="s">
        <v>296</v>
      </c>
      <c r="E157" t="s">
        <v>17</v>
      </c>
      <c r="F157" s="1" t="s">
        <v>297</v>
      </c>
      <c r="G157" t="s">
        <v>298</v>
      </c>
      <c r="H157">
        <v>185</v>
      </c>
      <c r="I157" s="2">
        <v>42689</v>
      </c>
      <c r="J157" s="2">
        <v>42704</v>
      </c>
      <c r="K157">
        <v>185</v>
      </c>
    </row>
    <row r="158" spans="1:11" x14ac:dyDescent="0.25">
      <c r="A158" t="str">
        <f>"ZD71C34BAD"</f>
        <v>ZD71C34BAD</v>
      </c>
      <c r="B158" t="str">
        <f t="shared" si="4"/>
        <v>06363391001</v>
      </c>
      <c r="C158" t="s">
        <v>15</v>
      </c>
      <c r="D158" t="s">
        <v>299</v>
      </c>
      <c r="E158" t="s">
        <v>17</v>
      </c>
      <c r="F158" s="1" t="s">
        <v>267</v>
      </c>
      <c r="G158" t="s">
        <v>268</v>
      </c>
      <c r="H158">
        <v>750</v>
      </c>
      <c r="I158" s="2">
        <v>42684</v>
      </c>
      <c r="J158" s="2">
        <v>42704</v>
      </c>
      <c r="K158">
        <v>750</v>
      </c>
    </row>
    <row r="159" spans="1:11" x14ac:dyDescent="0.25">
      <c r="A159" t="str">
        <f>"68614507A8"</f>
        <v>68614507A8</v>
      </c>
      <c r="B159" t="str">
        <f t="shared" si="4"/>
        <v>06363391001</v>
      </c>
      <c r="C159" t="s">
        <v>15</v>
      </c>
      <c r="D159" t="s">
        <v>300</v>
      </c>
      <c r="E159" t="s">
        <v>22</v>
      </c>
      <c r="F159" s="1" t="s">
        <v>199</v>
      </c>
      <c r="G159" t="s">
        <v>200</v>
      </c>
      <c r="H159">
        <v>1497618</v>
      </c>
      <c r="I159" s="2">
        <v>42705</v>
      </c>
      <c r="J159" s="2">
        <v>42947</v>
      </c>
      <c r="K159">
        <v>1496198.09</v>
      </c>
    </row>
    <row r="160" spans="1:11" x14ac:dyDescent="0.25">
      <c r="A160" t="str">
        <f>"Z041B2719C"</f>
        <v>Z041B2719C</v>
      </c>
      <c r="B160" t="str">
        <f t="shared" si="4"/>
        <v>06363391001</v>
      </c>
      <c r="C160" t="s">
        <v>15</v>
      </c>
      <c r="D160" t="s">
        <v>301</v>
      </c>
      <c r="E160" t="s">
        <v>38</v>
      </c>
      <c r="F160" s="1" t="s">
        <v>302</v>
      </c>
      <c r="G160" t="s">
        <v>303</v>
      </c>
      <c r="H160">
        <v>4236.5</v>
      </c>
      <c r="I160" s="2">
        <v>42627</v>
      </c>
      <c r="J160" s="2">
        <v>42686</v>
      </c>
      <c r="K160">
        <v>4236.5</v>
      </c>
    </row>
    <row r="161" spans="1:11" x14ac:dyDescent="0.25">
      <c r="A161" t="str">
        <f>"ZBD1BCF8C7"</f>
        <v>ZBD1BCF8C7</v>
      </c>
      <c r="B161" t="str">
        <f t="shared" si="4"/>
        <v>06363391001</v>
      </c>
      <c r="C161" t="s">
        <v>15</v>
      </c>
      <c r="D161" t="s">
        <v>304</v>
      </c>
      <c r="E161" t="s">
        <v>17</v>
      </c>
      <c r="F161" s="1" t="s">
        <v>294</v>
      </c>
      <c r="G161" t="s">
        <v>283</v>
      </c>
      <c r="H161">
        <v>273.8</v>
      </c>
      <c r="I161" s="2">
        <v>42674</v>
      </c>
      <c r="J161" s="2">
        <v>42677</v>
      </c>
      <c r="K161">
        <v>273.8</v>
      </c>
    </row>
    <row r="162" spans="1:11" x14ac:dyDescent="0.25">
      <c r="A162" t="str">
        <f>"Z8D1A6C5CA"</f>
        <v>Z8D1A6C5CA</v>
      </c>
      <c r="B162" t="str">
        <f t="shared" si="4"/>
        <v>06363391001</v>
      </c>
      <c r="C162" t="s">
        <v>15</v>
      </c>
      <c r="D162" t="s">
        <v>305</v>
      </c>
      <c r="E162" t="s">
        <v>17</v>
      </c>
      <c r="F162" s="1" t="s">
        <v>46</v>
      </c>
      <c r="G162" t="s">
        <v>47</v>
      </c>
      <c r="H162">
        <v>9925</v>
      </c>
      <c r="I162" s="2">
        <v>42632</v>
      </c>
      <c r="J162" s="2">
        <v>42735</v>
      </c>
      <c r="K162">
        <v>9925</v>
      </c>
    </row>
    <row r="163" spans="1:11" x14ac:dyDescent="0.25">
      <c r="A163" t="str">
        <f>"Z921B91E9A"</f>
        <v>Z921B91E9A</v>
      </c>
      <c r="B163" t="str">
        <f t="shared" ref="B163:B193" si="5">"06363391001"</f>
        <v>06363391001</v>
      </c>
      <c r="C163" t="s">
        <v>15</v>
      </c>
      <c r="D163" t="s">
        <v>306</v>
      </c>
      <c r="E163" t="s">
        <v>38</v>
      </c>
      <c r="F163" s="1" t="s">
        <v>307</v>
      </c>
      <c r="G163" t="s">
        <v>99</v>
      </c>
      <c r="H163">
        <v>36590</v>
      </c>
      <c r="I163" s="2">
        <v>42681</v>
      </c>
      <c r="J163" s="2">
        <v>42794</v>
      </c>
      <c r="K163">
        <v>36488.379999999997</v>
      </c>
    </row>
    <row r="164" spans="1:11" x14ac:dyDescent="0.25">
      <c r="A164" t="str">
        <f>"ZC21C7EB53"</f>
        <v>ZC21C7EB53</v>
      </c>
      <c r="B164" t="str">
        <f t="shared" si="5"/>
        <v>06363391001</v>
      </c>
      <c r="C164" t="s">
        <v>15</v>
      </c>
      <c r="D164" t="s">
        <v>308</v>
      </c>
      <c r="E164" t="s">
        <v>17</v>
      </c>
      <c r="F164" s="1" t="s">
        <v>46</v>
      </c>
      <c r="G164" t="s">
        <v>47</v>
      </c>
      <c r="H164">
        <v>187.5</v>
      </c>
      <c r="I164" s="2">
        <v>42726</v>
      </c>
      <c r="J164" s="2">
        <v>42766</v>
      </c>
      <c r="K164">
        <v>187.5</v>
      </c>
    </row>
    <row r="165" spans="1:11" x14ac:dyDescent="0.25">
      <c r="A165" t="str">
        <f>"Z831C19F1F"</f>
        <v>Z831C19F1F</v>
      </c>
      <c r="B165" t="str">
        <f t="shared" si="5"/>
        <v>06363391001</v>
      </c>
      <c r="C165" t="s">
        <v>15</v>
      </c>
      <c r="D165" t="s">
        <v>309</v>
      </c>
      <c r="E165" t="s">
        <v>17</v>
      </c>
      <c r="F165" s="1" t="s">
        <v>310</v>
      </c>
      <c r="G165" t="s">
        <v>311</v>
      </c>
      <c r="H165">
        <v>4924.8</v>
      </c>
      <c r="I165" s="2">
        <v>42692</v>
      </c>
      <c r="J165" s="2">
        <v>42753</v>
      </c>
      <c r="K165">
        <v>4924.8</v>
      </c>
    </row>
    <row r="166" spans="1:11" x14ac:dyDescent="0.25">
      <c r="A166" t="str">
        <f>"6650255C06"</f>
        <v>6650255C06</v>
      </c>
      <c r="B166" t="str">
        <f t="shared" si="5"/>
        <v>06363391001</v>
      </c>
      <c r="C166" t="s">
        <v>15</v>
      </c>
      <c r="D166" t="s">
        <v>312</v>
      </c>
      <c r="E166" t="s">
        <v>22</v>
      </c>
      <c r="F166" s="1" t="s">
        <v>313</v>
      </c>
      <c r="G166" t="s">
        <v>314</v>
      </c>
      <c r="H166">
        <v>0</v>
      </c>
      <c r="I166" s="2">
        <v>42795</v>
      </c>
      <c r="J166" s="2">
        <v>43159</v>
      </c>
      <c r="K166">
        <v>97911.14</v>
      </c>
    </row>
    <row r="167" spans="1:11" x14ac:dyDescent="0.25">
      <c r="A167" t="str">
        <f>"ZE41C4BFD6"</f>
        <v>ZE41C4BFD6</v>
      </c>
      <c r="B167" t="str">
        <f t="shared" si="5"/>
        <v>06363391001</v>
      </c>
      <c r="C167" t="s">
        <v>15</v>
      </c>
      <c r="D167" t="s">
        <v>315</v>
      </c>
      <c r="E167" t="s">
        <v>17</v>
      </c>
      <c r="F167" s="1" t="s">
        <v>81</v>
      </c>
      <c r="G167" t="s">
        <v>82</v>
      </c>
      <c r="H167">
        <v>10500</v>
      </c>
      <c r="I167" s="2">
        <v>42705</v>
      </c>
      <c r="J167" s="2">
        <v>42716</v>
      </c>
      <c r="K167">
        <v>10500</v>
      </c>
    </row>
    <row r="168" spans="1:11" x14ac:dyDescent="0.25">
      <c r="A168" t="str">
        <f>"Z3E1CE6BE1"</f>
        <v>Z3E1CE6BE1</v>
      </c>
      <c r="B168" t="str">
        <f t="shared" si="5"/>
        <v>06363391001</v>
      </c>
      <c r="C168" t="s">
        <v>15</v>
      </c>
      <c r="D168" t="s">
        <v>316</v>
      </c>
      <c r="E168" t="s">
        <v>17</v>
      </c>
      <c r="F168" s="1" t="s">
        <v>18</v>
      </c>
      <c r="G168" t="s">
        <v>19</v>
      </c>
      <c r="H168">
        <v>1445</v>
      </c>
      <c r="I168" s="2">
        <v>42643</v>
      </c>
      <c r="J168" s="2">
        <v>42735</v>
      </c>
      <c r="K168">
        <v>0</v>
      </c>
    </row>
    <row r="169" spans="1:11" x14ac:dyDescent="0.25">
      <c r="A169" t="str">
        <f>"Z341C9FCBE"</f>
        <v>Z341C9FCBE</v>
      </c>
      <c r="B169" t="str">
        <f t="shared" si="5"/>
        <v>06363391001</v>
      </c>
      <c r="C169" t="s">
        <v>15</v>
      </c>
      <c r="D169" t="s">
        <v>317</v>
      </c>
      <c r="E169" t="s">
        <v>22</v>
      </c>
      <c r="F169" s="1" t="s">
        <v>31</v>
      </c>
      <c r="G169" t="s">
        <v>32</v>
      </c>
      <c r="H169">
        <v>1750.2</v>
      </c>
      <c r="I169" s="2">
        <v>42727</v>
      </c>
      <c r="J169" s="2">
        <v>44552</v>
      </c>
      <c r="K169">
        <v>612.57000000000005</v>
      </c>
    </row>
    <row r="170" spans="1:11" x14ac:dyDescent="0.25">
      <c r="A170" t="str">
        <f>"Z771C19ED4"</f>
        <v>Z771C19ED4</v>
      </c>
      <c r="B170" t="str">
        <f t="shared" si="5"/>
        <v>06363391001</v>
      </c>
      <c r="C170" t="s">
        <v>15</v>
      </c>
      <c r="D170" t="s">
        <v>318</v>
      </c>
      <c r="E170" t="s">
        <v>17</v>
      </c>
      <c r="F170" s="1" t="s">
        <v>310</v>
      </c>
      <c r="G170" t="s">
        <v>311</v>
      </c>
      <c r="H170">
        <v>3000</v>
      </c>
      <c r="I170" s="2">
        <v>42692</v>
      </c>
      <c r="J170" s="2">
        <v>42753</v>
      </c>
      <c r="K170">
        <v>3000</v>
      </c>
    </row>
    <row r="171" spans="1:11" x14ac:dyDescent="0.25">
      <c r="A171" t="str">
        <f>"Z9E1C19E8E"</f>
        <v>Z9E1C19E8E</v>
      </c>
      <c r="B171" t="str">
        <f t="shared" si="5"/>
        <v>06363391001</v>
      </c>
      <c r="C171" t="s">
        <v>15</v>
      </c>
      <c r="D171" t="s">
        <v>319</v>
      </c>
      <c r="E171" t="s">
        <v>17</v>
      </c>
      <c r="F171" s="1" t="s">
        <v>18</v>
      </c>
      <c r="G171" t="s">
        <v>19</v>
      </c>
      <c r="H171">
        <v>2486</v>
      </c>
      <c r="I171" s="2">
        <v>42702</v>
      </c>
      <c r="J171" s="2">
        <v>42734</v>
      </c>
      <c r="K171">
        <v>0</v>
      </c>
    </row>
    <row r="172" spans="1:11" x14ac:dyDescent="0.25">
      <c r="A172" t="str">
        <f>"Z961C448C4"</f>
        <v>Z961C448C4</v>
      </c>
      <c r="B172" t="str">
        <f t="shared" si="5"/>
        <v>06363391001</v>
      </c>
      <c r="C172" t="s">
        <v>15</v>
      </c>
      <c r="D172" t="s">
        <v>320</v>
      </c>
      <c r="E172" t="s">
        <v>17</v>
      </c>
      <c r="F172" s="1" t="s">
        <v>252</v>
      </c>
      <c r="G172" t="s">
        <v>253</v>
      </c>
      <c r="H172">
        <v>887</v>
      </c>
      <c r="I172" s="2">
        <v>42703</v>
      </c>
      <c r="J172" s="2">
        <v>42705</v>
      </c>
      <c r="K172">
        <v>0</v>
      </c>
    </row>
    <row r="173" spans="1:11" x14ac:dyDescent="0.25">
      <c r="A173" t="str">
        <f>"ZBF1C2811D"</f>
        <v>ZBF1C2811D</v>
      </c>
      <c r="B173" t="str">
        <f t="shared" si="5"/>
        <v>06363391001</v>
      </c>
      <c r="C173" t="s">
        <v>15</v>
      </c>
      <c r="D173" t="s">
        <v>321</v>
      </c>
      <c r="E173" t="s">
        <v>17</v>
      </c>
      <c r="F173" s="1" t="s">
        <v>322</v>
      </c>
      <c r="G173" t="s">
        <v>323</v>
      </c>
      <c r="H173">
        <v>1490</v>
      </c>
      <c r="I173" s="2">
        <v>42736</v>
      </c>
      <c r="J173" s="2">
        <v>43100</v>
      </c>
      <c r="K173">
        <v>1490</v>
      </c>
    </row>
    <row r="174" spans="1:11" x14ac:dyDescent="0.25">
      <c r="A174" t="str">
        <f>"ZB21B582CD"</f>
        <v>ZB21B582CD</v>
      </c>
      <c r="B174" t="str">
        <f t="shared" si="5"/>
        <v>06363391001</v>
      </c>
      <c r="C174" t="s">
        <v>15</v>
      </c>
      <c r="D174" t="s">
        <v>324</v>
      </c>
      <c r="E174" t="s">
        <v>17</v>
      </c>
      <c r="F174" s="1" t="s">
        <v>246</v>
      </c>
      <c r="G174" t="s">
        <v>50</v>
      </c>
      <c r="H174">
        <v>272.85000000000002</v>
      </c>
      <c r="I174" s="2">
        <v>42685</v>
      </c>
      <c r="J174" s="2">
        <v>42689</v>
      </c>
      <c r="K174">
        <v>272.85000000000002</v>
      </c>
    </row>
    <row r="175" spans="1:11" x14ac:dyDescent="0.25">
      <c r="A175" t="str">
        <f>"Z911CB73D6"</f>
        <v>Z911CB73D6</v>
      </c>
      <c r="B175" t="str">
        <f t="shared" si="5"/>
        <v>06363391001</v>
      </c>
      <c r="C175" t="s">
        <v>15</v>
      </c>
      <c r="D175" t="s">
        <v>325</v>
      </c>
      <c r="E175" t="s">
        <v>17</v>
      </c>
      <c r="F175" s="1" t="s">
        <v>18</v>
      </c>
      <c r="G175" t="s">
        <v>19</v>
      </c>
      <c r="H175">
        <v>586.5</v>
      </c>
      <c r="I175" s="2">
        <v>42734</v>
      </c>
      <c r="J175" s="2">
        <v>42755</v>
      </c>
      <c r="K175">
        <v>586.5</v>
      </c>
    </row>
    <row r="176" spans="1:11" x14ac:dyDescent="0.25">
      <c r="A176" t="str">
        <f>"Z8B1C737C8"</f>
        <v>Z8B1C737C8</v>
      </c>
      <c r="B176" t="str">
        <f t="shared" si="5"/>
        <v>06363391001</v>
      </c>
      <c r="C176" t="s">
        <v>15</v>
      </c>
      <c r="D176" t="s">
        <v>326</v>
      </c>
      <c r="E176" t="s">
        <v>17</v>
      </c>
      <c r="F176" s="1" t="s">
        <v>18</v>
      </c>
      <c r="G176" t="s">
        <v>19</v>
      </c>
      <c r="H176">
        <v>990</v>
      </c>
      <c r="I176" s="2">
        <v>42716</v>
      </c>
      <c r="J176" s="2">
        <v>42750</v>
      </c>
      <c r="K176">
        <v>990</v>
      </c>
    </row>
    <row r="177" spans="1:11" x14ac:dyDescent="0.25">
      <c r="A177" t="str">
        <f>"ZE21B50A65"</f>
        <v>ZE21B50A65</v>
      </c>
      <c r="B177" t="str">
        <f t="shared" si="5"/>
        <v>06363391001</v>
      </c>
      <c r="C177" t="s">
        <v>15</v>
      </c>
      <c r="D177" t="s">
        <v>327</v>
      </c>
      <c r="E177" t="s">
        <v>17</v>
      </c>
      <c r="F177" s="1" t="s">
        <v>328</v>
      </c>
      <c r="G177" t="s">
        <v>329</v>
      </c>
      <c r="H177">
        <v>4350</v>
      </c>
      <c r="I177" s="2">
        <v>42649</v>
      </c>
      <c r="J177" s="2">
        <v>42669</v>
      </c>
      <c r="K177">
        <v>4350</v>
      </c>
    </row>
    <row r="178" spans="1:11" x14ac:dyDescent="0.25">
      <c r="A178" t="str">
        <f>"ZCB1C5BDE7"</f>
        <v>ZCB1C5BDE7</v>
      </c>
      <c r="B178" t="str">
        <f t="shared" si="5"/>
        <v>06363391001</v>
      </c>
      <c r="C178" t="s">
        <v>15</v>
      </c>
      <c r="D178" t="s">
        <v>330</v>
      </c>
      <c r="E178" t="s">
        <v>17</v>
      </c>
      <c r="F178" s="1" t="s">
        <v>331</v>
      </c>
      <c r="G178" t="s">
        <v>332</v>
      </c>
      <c r="H178">
        <v>2880</v>
      </c>
      <c r="I178" s="2">
        <v>42716</v>
      </c>
      <c r="J178" s="2">
        <v>42754</v>
      </c>
      <c r="K178">
        <v>2880</v>
      </c>
    </row>
    <row r="179" spans="1:11" x14ac:dyDescent="0.25">
      <c r="A179" t="str">
        <f>"Z8D1C4BBFF"</f>
        <v>Z8D1C4BBFF</v>
      </c>
      <c r="B179" t="str">
        <f t="shared" si="5"/>
        <v>06363391001</v>
      </c>
      <c r="C179" t="s">
        <v>15</v>
      </c>
      <c r="D179" t="s">
        <v>333</v>
      </c>
      <c r="E179" t="s">
        <v>17</v>
      </c>
      <c r="F179" s="1" t="s">
        <v>334</v>
      </c>
      <c r="G179" t="s">
        <v>335</v>
      </c>
      <c r="H179">
        <v>8514.2000000000007</v>
      </c>
      <c r="I179" s="2">
        <v>42704</v>
      </c>
      <c r="J179" s="2">
        <v>42753</v>
      </c>
      <c r="K179">
        <v>8514.2000000000007</v>
      </c>
    </row>
    <row r="180" spans="1:11" x14ac:dyDescent="0.25">
      <c r="A180" t="str">
        <f>"Z8B1C7F212"</f>
        <v>Z8B1C7F212</v>
      </c>
      <c r="B180" t="str">
        <f t="shared" si="5"/>
        <v>06363391001</v>
      </c>
      <c r="C180" t="s">
        <v>15</v>
      </c>
      <c r="D180" t="s">
        <v>336</v>
      </c>
      <c r="E180" t="s">
        <v>17</v>
      </c>
      <c r="F180" s="1" t="s">
        <v>337</v>
      </c>
      <c r="G180" t="s">
        <v>338</v>
      </c>
      <c r="H180">
        <v>3550</v>
      </c>
      <c r="I180" s="2">
        <v>42717</v>
      </c>
      <c r="J180" s="2">
        <v>42753</v>
      </c>
      <c r="K180">
        <v>3550</v>
      </c>
    </row>
    <row r="181" spans="1:11" x14ac:dyDescent="0.25">
      <c r="A181" t="str">
        <f>"Z7E1C239AB"</f>
        <v>Z7E1C239AB</v>
      </c>
      <c r="B181" t="str">
        <f t="shared" si="5"/>
        <v>06363391001</v>
      </c>
      <c r="C181" t="s">
        <v>15</v>
      </c>
      <c r="D181" t="s">
        <v>339</v>
      </c>
      <c r="E181" t="s">
        <v>38</v>
      </c>
      <c r="F181" s="1" t="s">
        <v>340</v>
      </c>
      <c r="G181" t="s">
        <v>341</v>
      </c>
      <c r="H181">
        <v>6594</v>
      </c>
      <c r="I181" s="2">
        <v>42696</v>
      </c>
      <c r="J181" s="2">
        <v>42781</v>
      </c>
      <c r="K181">
        <v>6594</v>
      </c>
    </row>
    <row r="182" spans="1:11" x14ac:dyDescent="0.25">
      <c r="A182" t="str">
        <f>"6524543F32"</f>
        <v>6524543F32</v>
      </c>
      <c r="B182" t="str">
        <f t="shared" si="5"/>
        <v>06363391001</v>
      </c>
      <c r="C182" t="s">
        <v>15</v>
      </c>
      <c r="D182" t="s">
        <v>342</v>
      </c>
      <c r="E182" t="s">
        <v>106</v>
      </c>
      <c r="F182" s="1" t="s">
        <v>343</v>
      </c>
      <c r="G182" t="s">
        <v>344</v>
      </c>
      <c r="H182">
        <v>42000</v>
      </c>
      <c r="I182" s="2">
        <v>42461</v>
      </c>
      <c r="J182" s="2">
        <v>43190</v>
      </c>
      <c r="K182">
        <v>40800</v>
      </c>
    </row>
    <row r="183" spans="1:11" x14ac:dyDescent="0.25">
      <c r="A183" t="str">
        <f>"6524600E3C"</f>
        <v>6524600E3C</v>
      </c>
      <c r="B183" t="str">
        <f t="shared" si="5"/>
        <v>06363391001</v>
      </c>
      <c r="C183" t="s">
        <v>15</v>
      </c>
      <c r="D183" t="s">
        <v>345</v>
      </c>
      <c r="E183" t="s">
        <v>106</v>
      </c>
      <c r="F183" s="1" t="s">
        <v>346</v>
      </c>
      <c r="G183" t="s">
        <v>344</v>
      </c>
      <c r="H183">
        <v>40560</v>
      </c>
      <c r="I183" s="2">
        <v>42430</v>
      </c>
      <c r="J183" s="2">
        <v>43159</v>
      </c>
      <c r="K183">
        <v>32805.67</v>
      </c>
    </row>
    <row r="184" spans="1:11" x14ac:dyDescent="0.25">
      <c r="A184" t="str">
        <f>"6524605260"</f>
        <v>6524605260</v>
      </c>
      <c r="B184" t="str">
        <f t="shared" si="5"/>
        <v>06363391001</v>
      </c>
      <c r="C184" t="s">
        <v>15</v>
      </c>
      <c r="D184" t="s">
        <v>347</v>
      </c>
      <c r="E184" t="s">
        <v>106</v>
      </c>
      <c r="F184" s="1" t="s">
        <v>346</v>
      </c>
      <c r="G184" t="s">
        <v>344</v>
      </c>
      <c r="H184">
        <v>12000</v>
      </c>
      <c r="I184" s="2">
        <v>42430</v>
      </c>
      <c r="J184" s="2">
        <v>43159</v>
      </c>
      <c r="K184">
        <v>11158.37</v>
      </c>
    </row>
    <row r="185" spans="1:11" x14ac:dyDescent="0.25">
      <c r="A185" t="str">
        <f>"Z941C5DD29"</f>
        <v>Z941C5DD29</v>
      </c>
      <c r="B185" t="str">
        <f t="shared" si="5"/>
        <v>06363391001</v>
      </c>
      <c r="C185" t="s">
        <v>15</v>
      </c>
      <c r="D185" t="s">
        <v>348</v>
      </c>
      <c r="E185" t="s">
        <v>17</v>
      </c>
      <c r="F185" s="1" t="s">
        <v>81</v>
      </c>
      <c r="G185" t="s">
        <v>82</v>
      </c>
      <c r="H185">
        <v>1577.04</v>
      </c>
      <c r="I185" s="2">
        <v>42710</v>
      </c>
      <c r="J185" s="2">
        <v>42735</v>
      </c>
      <c r="K185">
        <v>1577.04</v>
      </c>
    </row>
    <row r="186" spans="1:11" x14ac:dyDescent="0.25">
      <c r="A186" t="str">
        <f>"6882675316"</f>
        <v>6882675316</v>
      </c>
      <c r="B186" t="str">
        <f t="shared" si="5"/>
        <v>06363391001</v>
      </c>
      <c r="C186" t="s">
        <v>15</v>
      </c>
      <c r="D186" t="s">
        <v>349</v>
      </c>
      <c r="E186" t="s">
        <v>22</v>
      </c>
      <c r="F186" s="1" t="s">
        <v>350</v>
      </c>
      <c r="G186" t="s">
        <v>351</v>
      </c>
      <c r="H186">
        <v>0</v>
      </c>
      <c r="I186" s="2">
        <v>42767</v>
      </c>
      <c r="J186" s="2">
        <v>43131</v>
      </c>
      <c r="K186">
        <v>75360.58</v>
      </c>
    </row>
    <row r="187" spans="1:11" x14ac:dyDescent="0.25">
      <c r="A187" t="str">
        <f>"Z351BA027F"</f>
        <v>Z351BA027F</v>
      </c>
      <c r="B187" t="str">
        <f t="shared" si="5"/>
        <v>06363391001</v>
      </c>
      <c r="C187" t="s">
        <v>15</v>
      </c>
      <c r="D187" t="s">
        <v>352</v>
      </c>
      <c r="E187" t="s">
        <v>17</v>
      </c>
      <c r="F187" s="1" t="s">
        <v>353</v>
      </c>
      <c r="G187" t="s">
        <v>354</v>
      </c>
      <c r="H187">
        <v>650</v>
      </c>
      <c r="I187" s="2">
        <v>42705</v>
      </c>
      <c r="J187" s="2">
        <v>42735</v>
      </c>
      <c r="K187">
        <v>650</v>
      </c>
    </row>
    <row r="188" spans="1:11" x14ac:dyDescent="0.25">
      <c r="A188" t="str">
        <f>"Z7C1B12B1A"</f>
        <v>Z7C1B12B1A</v>
      </c>
      <c r="B188" t="str">
        <f t="shared" si="5"/>
        <v>06363391001</v>
      </c>
      <c r="C188" t="s">
        <v>15</v>
      </c>
      <c r="D188" t="s">
        <v>355</v>
      </c>
      <c r="E188" t="s">
        <v>17</v>
      </c>
      <c r="F188" s="1" t="s">
        <v>356</v>
      </c>
      <c r="G188" t="s">
        <v>357</v>
      </c>
      <c r="H188">
        <v>39000</v>
      </c>
      <c r="I188" s="2">
        <v>42492</v>
      </c>
      <c r="J188" s="2">
        <v>44568</v>
      </c>
      <c r="K188">
        <v>27033.3</v>
      </c>
    </row>
    <row r="189" spans="1:11" x14ac:dyDescent="0.25">
      <c r="A189" t="str">
        <f>"ZE71BB0D1E"</f>
        <v>ZE71BB0D1E</v>
      </c>
      <c r="B189" t="str">
        <f t="shared" si="5"/>
        <v>06363391001</v>
      </c>
      <c r="C189" t="s">
        <v>15</v>
      </c>
      <c r="D189" t="s">
        <v>358</v>
      </c>
      <c r="E189" t="s">
        <v>17</v>
      </c>
      <c r="F189" s="1" t="s">
        <v>81</v>
      </c>
      <c r="G189" t="s">
        <v>82</v>
      </c>
      <c r="H189">
        <v>6607</v>
      </c>
      <c r="I189" s="2">
        <v>42669</v>
      </c>
      <c r="J189" s="2">
        <v>42706</v>
      </c>
      <c r="K189">
        <v>6607</v>
      </c>
    </row>
    <row r="190" spans="1:11" x14ac:dyDescent="0.25">
      <c r="A190" t="str">
        <f>"ZE71CAC9DD"</f>
        <v>ZE71CAC9DD</v>
      </c>
      <c r="B190" t="str">
        <f t="shared" si="5"/>
        <v>06363391001</v>
      </c>
      <c r="C190" t="s">
        <v>15</v>
      </c>
      <c r="D190" t="s">
        <v>359</v>
      </c>
      <c r="E190" t="s">
        <v>22</v>
      </c>
      <c r="F190" s="1" t="s">
        <v>26</v>
      </c>
      <c r="G190" t="s">
        <v>27</v>
      </c>
      <c r="H190">
        <v>1798.6</v>
      </c>
      <c r="I190" s="2">
        <v>42826</v>
      </c>
      <c r="J190" s="2">
        <v>44651</v>
      </c>
      <c r="K190">
        <v>797.72</v>
      </c>
    </row>
    <row r="191" spans="1:11" x14ac:dyDescent="0.25">
      <c r="A191" t="str">
        <f>"6688252825"</f>
        <v>6688252825</v>
      </c>
      <c r="B191" t="str">
        <f t="shared" si="5"/>
        <v>06363391001</v>
      </c>
      <c r="C191" t="s">
        <v>15</v>
      </c>
      <c r="D191" t="s">
        <v>360</v>
      </c>
      <c r="E191" t="s">
        <v>22</v>
      </c>
      <c r="F191" s="1" t="s">
        <v>361</v>
      </c>
      <c r="G191" t="s">
        <v>362</v>
      </c>
      <c r="H191">
        <v>952005.07</v>
      </c>
      <c r="I191" s="2">
        <v>42502</v>
      </c>
      <c r="J191" s="2">
        <v>43863</v>
      </c>
      <c r="K191">
        <v>178796.75</v>
      </c>
    </row>
    <row r="192" spans="1:11" x14ac:dyDescent="0.25">
      <c r="A192" t="str">
        <f>"Z5C1860F25"</f>
        <v>Z5C1860F25</v>
      </c>
      <c r="B192" t="str">
        <f t="shared" si="5"/>
        <v>06363391001</v>
      </c>
      <c r="C192" t="s">
        <v>15</v>
      </c>
      <c r="D192" t="s">
        <v>363</v>
      </c>
      <c r="E192" t="s">
        <v>38</v>
      </c>
      <c r="F192" s="1" t="s">
        <v>364</v>
      </c>
      <c r="G192" t="s">
        <v>365</v>
      </c>
      <c r="H192">
        <v>0</v>
      </c>
      <c r="I192" s="2">
        <v>42423</v>
      </c>
      <c r="J192" s="2">
        <v>43518</v>
      </c>
      <c r="K192">
        <v>88102.63</v>
      </c>
    </row>
    <row r="193" spans="1:11" x14ac:dyDescent="0.25">
      <c r="A193" t="str">
        <f>"Z5919635F4"</f>
        <v>Z5919635F4</v>
      </c>
      <c r="B193" t="str">
        <f t="shared" si="5"/>
        <v>06363391001</v>
      </c>
      <c r="C193" t="s">
        <v>15</v>
      </c>
      <c r="D193" t="s">
        <v>366</v>
      </c>
      <c r="E193" t="s">
        <v>17</v>
      </c>
      <c r="F193" s="1" t="s">
        <v>367</v>
      </c>
      <c r="G193" t="s">
        <v>368</v>
      </c>
      <c r="H193">
        <v>196.25</v>
      </c>
      <c r="I193" s="2">
        <v>42468</v>
      </c>
      <c r="J193" s="2">
        <v>42482</v>
      </c>
      <c r="K193">
        <v>196.25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2019-01-29T16:19:19Z</dcterms:created>
  <dcterms:modified xsi:type="dcterms:W3CDTF">2019-01-29T16:19:19Z</dcterms:modified>
</cp:coreProperties>
</file>