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</calcChain>
</file>

<file path=xl/sharedStrings.xml><?xml version="1.0" encoding="utf-8"?>
<sst xmlns="http://schemas.openxmlformats.org/spreadsheetml/2006/main" count="707" uniqueCount="341">
  <si>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</si>
  <si>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</si>
  <si>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</si>
  <si>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</si>
  <si>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</si>
  <si>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</si>
  <si>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</si>
  <si>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</si>
  <si>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</si>
  <si>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</si>
  <si>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</si>
  <si>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</si>
  <si>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</si>
  <si>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</si>
  <si>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</si>
  <si>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</si>
  <si>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</si>
  <si>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ENERGIA ELETTRICA 11 LOTTO 6</t>
  </si>
  <si>
    <t>26-AFFIDAMENTO DIRETTO IN ADESIONE AD ACCORDO QUADRO/CONVENZIONE</t>
  </si>
  <si>
    <t xml:space="preserve">GALA SPA (CF: 06832931007)
</t>
  </si>
  <si>
    <t>GALA SPA (CF: 06832931007)</t>
  </si>
  <si>
    <t>ABRUZZO - Noleggio n. 18 fotocopiatrici</t>
  </si>
  <si>
    <t xml:space="preserve">KYOCERA DOCUMENT SOLUTION ITALIA SPA (CF: 01788080156)
</t>
  </si>
  <si>
    <t>KYOCERA DOCUMENT SOLUTION ITALIA SPA (CF: 01788080156)</t>
  </si>
  <si>
    <t>DR ABRUZZO Noleggio n. 28 fotocopiatrici</t>
  </si>
  <si>
    <t>Affidamento del servizio di gestione arch.-C.O.Pescara -Sulmona Reggio Calabria</t>
  </si>
  <si>
    <t xml:space="preserve">ARCHIVIANDO DI ROSA ANNA ABELA &amp; C. S.A.S (CF: 03294090786)
</t>
  </si>
  <si>
    <t>ARCHIVIANDO DI ROSA ANNA ABELA &amp; C. S.A.S (CF: 03294090786)</t>
  </si>
  <si>
    <t>Attivazione della fornitura di energia elettrica per alcuni uffici</t>
  </si>
  <si>
    <t>23-AFFIDAMENTO DIRETTO</t>
  </si>
  <si>
    <t xml:space="preserve">HERA COMM (CF: 02221101203)
</t>
  </si>
  <si>
    <t>HERA COMM (CF: 02221101203)</t>
  </si>
  <si>
    <t>Contratto esecutivo -Affidamento servizio ritiro e riscossione valori</t>
  </si>
  <si>
    <t xml:space="preserve">BANCA NAZIONALE DEL LAVORO SPA (CF: 09339391006)
</t>
  </si>
  <si>
    <t>BANCA NAZIONALE DEL LAVORO SPA (CF: 09339391006)</t>
  </si>
  <si>
    <t>Abruzzo Buoni Pasto</t>
  </si>
  <si>
    <t xml:space="preserve">REPAS LUNCH COUPON SRL (CF: 08122660585)
</t>
  </si>
  <si>
    <t>REPAS LUNCH COUPON SRL (CF: 08122660585)</t>
  </si>
  <si>
    <t>DR Abruzzo Servizio di portierato</t>
  </si>
  <si>
    <t>04-PROCEDURA NEGOZIATA SENZA PREVIA PUBBLICAZIONE</t>
  </si>
  <si>
    <t xml:space="preserve">AQUILA S.R.L. (CF: 02058080694)
CONSORZIO PROGETTO MULTISERVIZI (CF: 02226920599)
COOPSATICCIETÃ  COOPERATIVA SOCIALE A R.L. (CF: 01698860663)
EUROPOL ISTITUTO DI VIGILANZA SRL (CF: 01790150666)
FEDERALPOL SRL (CF: 01626530693)
I.V.R.I.- ISTITUTO DI VIGILANZA (CF: 03169660150)
ITALPOL S.R.L. (CF: 01734860685)
LA VENETA SERVIZI SPA (CF: 05185201000)
LUX SRL (CF: 00323050690)
SICURAQUILA SRL (CF: 01819680669)
TELECENTRAL S.P.A. (CF: 01389830660)
VIGILANTES GROUP S.R.L. (CF: 01674300676)
</t>
  </si>
  <si>
    <t>CONSORZIO PROGETTO MULTISERVIZI (CF: 02226920599)</t>
  </si>
  <si>
    <t>ABRUZZO - Energia elettrica 17 Lotto 12</t>
  </si>
  <si>
    <t xml:space="preserve">A2A ENERGIA (CF: 12883420155)
</t>
  </si>
  <si>
    <t>A2A ENERGIA (CF: 12883420155)</t>
  </si>
  <si>
    <t>C.O. PESCARA e SULMONA - Fornitura calcolatrici da tavolo</t>
  </si>
  <si>
    <t xml:space="preserve">ECORIGENERA DI CARTA SALVATORE (CF: CRTSVT64A05B056I)
EUROCART S.R.L. (CF: 01192290516)
EUROTECNO SRL (CF: 04585871009)
L'INFORMATICA S.A.S. DI ANDREA DI FRANCESCO &amp; C. (CF: 02198930840)
LANTERA SRL (CF: 01313790774)
NEAPOLIS INFORMATICA (CF: 07708230631)
SI.EL.CO SRL (CF: 00614130128)
</t>
  </si>
  <si>
    <t>EUROCART S.R.L. (CF: 01192290516)</t>
  </si>
  <si>
    <t>Abruzzo Fornitura buoni pasto elettronici</t>
  </si>
  <si>
    <t xml:space="preserve">SODEXO MOTIVATION SOLUTION ITALIA SRL (CF: 05892970152)
</t>
  </si>
  <si>
    <t>SODEXO MOTIVATION SOLUTION ITALIA SRL (CF: 05892970152)</t>
  </si>
  <si>
    <t>Fornitura gas naturale 9 - Lotto 5 Abruzzo</t>
  </si>
  <si>
    <t xml:space="preserve">ESTRA ENERGIE SRL (CF: 01219980529)
</t>
  </si>
  <si>
    <t>ESTRA ENERGIE SRL (CF: 01219980529)</t>
  </si>
  <si>
    <t>Servizio di vigilanza Lotto 1 Uffici provincia di AQ</t>
  </si>
  <si>
    <t xml:space="preserve">AQUILA S.R.L. (CF: 02058080694)
EUROPOL ISTITUTO DI VIGILANZA SRL (CF: 01790150666)
FEDERALPOL SRL (CF: 01626530693)
I.V.R.I.- ISTITUTO DI VIGILANZA (CF: 03169660150)
ITALPOL S.R.L. (CF: 01734860685)
SICURAQUILA SRL (CF: 01819680669)
SPEE SRL (CF: 00187450663)
TELECENTRAL S.P.A. (CF: 01389830660)
VIGILANTES GROUP S.R.L. (CF: 01674300676)
</t>
  </si>
  <si>
    <t>VIGILANTES GROUP S.R.L. (CF: 01674300676)</t>
  </si>
  <si>
    <t>Abruzzo - Noleggio fotocopiatrici in Convenzione Consip 28 Lotto 2</t>
  </si>
  <si>
    <t>carta termica per eliminacode Argo e Crono</t>
  </si>
  <si>
    <t xml:space="preserve">SIGMA S.P.A. (CF: 01590580443)
</t>
  </si>
  <si>
    <t>SIGMA S.P.A. (CF: 01590580443)</t>
  </si>
  <si>
    <t>Attivazione Fornitura gas nell'Immobile di Teramo via Madonna delle Grazie</t>
  </si>
  <si>
    <t xml:space="preserve">ENEL ENERGIA SPA (CF: 06655971007)
</t>
  </si>
  <si>
    <t>ENEL ENERGIA SPA (CF: 06655971007)</t>
  </si>
  <si>
    <t>Carta carburante autovettura di servizio</t>
  </si>
  <si>
    <t xml:space="preserve">ITALIANA PETROLI SPA (GIÃ  TOTALERG S.P.A.) (CF: 00051570893)
</t>
  </si>
  <si>
    <t>ITALIANA PETROLI SPA (GIÃ  TOTALERG S.P.A.) (CF: 00051570893)</t>
  </si>
  <si>
    <t>Abruzzo - Energia Elettrica 16 - Lotto 12</t>
  </si>
  <si>
    <t>Articoli di cancelleria</t>
  </si>
  <si>
    <t xml:space="preserve">A. DI PAOLO SRL (CF: 01805450689)
ABA FORNITURE SERVICE DI GAIBA FABIO (CF: GBAFBA70M30C351X)
CAF DI SODANO GIOVANNI (CF: SDNGNN63E08A089U)
CAPRIOLI SOLUTIONS S.R.L. (CF: 10892451005)
CLICK UFFICIO SRL (CF: 06067681004)
EUROFFICE S.R.L. (CF: 05318641213)
FRATELLI CLERICI SPA (CF: 00191570134)
LYRECO ITALIA SRL (CF: 11582010150)
MISSIONE UFFICIO SRL (CF: 01006250573)
MODULSTUDIO 6 S.R.L. (CF: 01135040416)
OFFICE DEPOT ITALIA SRL (CF: 03675290286)
</t>
  </si>
  <si>
    <t>CLICK UFFICIO SRL (CF: 06067681004)</t>
  </si>
  <si>
    <t>DP L'Aquila Condominio - Manutenzione impianto antincendio</t>
  </si>
  <si>
    <t xml:space="preserve">C.N.E. ESTINTORI DI NARDECCHIA E PALMA SNC (CF: 01540660667)
</t>
  </si>
  <si>
    <t>C.N.E. ESTINTORI DI NARDECCHIA E PALMA SNC (CF: 01540660667)</t>
  </si>
  <si>
    <t>UFFICI REGIONE ABRUZZO - manut. impianti idrico-sanitario</t>
  </si>
  <si>
    <t xml:space="preserve">CALOR HOUSE SAS (CF: 00619590664)
</t>
  </si>
  <si>
    <t>CALOR HOUSE SAS (CF: 00619590664)</t>
  </si>
  <si>
    <t>Uffici Regione Abruzzo - manut. imp. antincendio</t>
  </si>
  <si>
    <t xml:space="preserve">CBRE GWS TECHNICAL DIVISION SPA (CF: 04585590153)
</t>
  </si>
  <si>
    <t>CBRE GWS TECHNICAL DIVISION SPA (CF: 04585590153)</t>
  </si>
  <si>
    <t>Fornitura di toner TK3170 per Kyocera P3050DN</t>
  </si>
  <si>
    <t>DR L'AQUILA e UPT L'AQUILA - verifica periodica ascensori</t>
  </si>
  <si>
    <t xml:space="preserve">CERTIIFICAZIONI SRL (CF: 02605461207)
</t>
  </si>
  <si>
    <t>CERTIIFICAZIONI SRL (CF: 02605461207)</t>
  </si>
  <si>
    <t>Fornitura di materiale di cancelleria vario</t>
  </si>
  <si>
    <t xml:space="preserve">MYO S.R.L. (CF: 03222970406)
</t>
  </si>
  <si>
    <t>MYO S.R.L. (CF: 03222970406)</t>
  </si>
  <si>
    <t>ABRUZZO - GAS Naturale Consip 11 Lotto 7</t>
  </si>
  <si>
    <t>Contratto esecutivo servizio di pulizia</t>
  </si>
  <si>
    <t xml:space="preserve">MIORELLI SERVICE S.P.A. (CF: 00505590224)
</t>
  </si>
  <si>
    <t>MIORELLI SERVICE S.P.A. (CF: 00505590224)</t>
  </si>
  <si>
    <t>Sorveglianza sanitaria e corsi di formazione per il personale</t>
  </si>
  <si>
    <t xml:space="preserve">GIONE SPA (CF: 11940290015)
</t>
  </si>
  <si>
    <t>GIONE SPA (CF: 11940290015)</t>
  </si>
  <si>
    <t>Corsi formazione e aggiornamento RSPP</t>
  </si>
  <si>
    <t xml:space="preserve">ARCHE' SOCIETA' COOPERATIVA (CF: 10437871006)
</t>
  </si>
  <si>
    <t>ARCHE' SOCIETA' COOPERATIVA (CF: 10437871006)</t>
  </si>
  <si>
    <t>Fornitura carta A4 e A3</t>
  </si>
  <si>
    <t xml:space="preserve">ICR - SOCIETA' PER AZIONI (CF: 05466391009)
</t>
  </si>
  <si>
    <t>ICR - SOCIETA' PER AZIONI (CF: 05466391009)</t>
  </si>
  <si>
    <t>Uffici prov. di Chieti - Servizio di vigilanza</t>
  </si>
  <si>
    <t xml:space="preserve">AQUILA S.R.L. (CF: 02058080694)
</t>
  </si>
  <si>
    <t>AQUILA S.R.L. (CF: 02058080694)</t>
  </si>
  <si>
    <t>Uffici Agenzia delle Entrate regione Abruzzo - manut. impianti elettrici</t>
  </si>
  <si>
    <t>Uffici Regione Abruzzo - manutenzione impianti di sollevamento</t>
  </si>
  <si>
    <t xml:space="preserve">MASTER SNC DI PIERMATTEI &amp; LEONE (CF: 01821260682)
</t>
  </si>
  <si>
    <t>MASTER SNC DI PIERMATTEI &amp; LEONE (CF: 01821260682)</t>
  </si>
  <si>
    <t>Uffici Regione Abruzzo - manutenzione impianti termici</t>
  </si>
  <si>
    <t>ABRUZZO Fotocopiatrici 31 Lotto 2</t>
  </si>
  <si>
    <t>Uffici Regione Abruzzo -manutenzione ordinaria impianti termici e condizionamento</t>
  </si>
  <si>
    <t xml:space="preserve">CBRE GWS TECHNICAL DIVISION SPA (CF: 04585590153)
I.C.R. DAL 1968 S.R.L. (CF: 05409991006)
INTEC SERVICE SRL (CF: 02820290647)
S.P.I.L.T. SRL (CF: 00100120427)
</t>
  </si>
  <si>
    <t>INTEC SERVICE SRL (CF: 02820290647)</t>
  </si>
  <si>
    <t>Abruzzo - Contratto esecutivo servizio di vigilanza uffici</t>
  </si>
  <si>
    <t xml:space="preserve">INTERNATIONAL SECURITY SERVICE VIGILANZA SPA (CF: 10169951000)
</t>
  </si>
  <si>
    <t>INTERNATIONAL SECURITY SERVICE VIGILANZA SPA (CF: 10169951000)</t>
  </si>
  <si>
    <t>UT PESCARA - Fornitura sistema eliminacode ORFEO</t>
  </si>
  <si>
    <t>UT PESCARA - Attrezzature per stazione di accoglienza</t>
  </si>
  <si>
    <t>Abruzzo - Fornitura toner per stampanti LEXMARK MS610 DN</t>
  </si>
  <si>
    <t xml:space="preserve">INFORDATA (CF: 00929440592)
</t>
  </si>
  <si>
    <t>INFORDATA (CF: 00929440592)</t>
  </si>
  <si>
    <t>UT VASTO - Fornitura e posa in opera bancone reception e paretine</t>
  </si>
  <si>
    <t xml:space="preserve">MOSCHELLA SEDUTE SRL (CF: 01991400670)
</t>
  </si>
  <si>
    <t>MOSCHELLA SEDUTE SRL (CF: 01991400670)</t>
  </si>
  <si>
    <t>PESCARA P.ZZA ITALIA 15 - Installazione sistema centralizzato controlli accessi</t>
  </si>
  <si>
    <t xml:space="preserve">ELECTRA SYSTEM DI DE DONNO ROBERTO (CF: DDNRRT65H22C632N)
</t>
  </si>
  <si>
    <t>ELECTRA SYSTEM DI DE DONNO ROBERTO (CF: DDNRRT65H22C632N)</t>
  </si>
  <si>
    <t>COP PESCARA - Servizio di facchinaggio</t>
  </si>
  <si>
    <t xml:space="preserve">DEA SRLS (CF: 01960550661)
</t>
  </si>
  <si>
    <t>DEA SRLS (CF: 01960550661)</t>
  </si>
  <si>
    <t>ABRUZZO - Buoni pasto elettronici 8 - Lotto 8</t>
  </si>
  <si>
    <t>ABRUZZO -  GAS NATURALE 12 - LOTTO 7</t>
  </si>
  <si>
    <t>FORNITURA CONSUMABILI PER PC E STAMPANTI REGIONE ABRUZZO</t>
  </si>
  <si>
    <t xml:space="preserve">CANON SOLUTIONS ITALIA NORD SRL (CF: 00694440223)
DUBINI S.R.L. (CF: 06262520155)
GBR ROSSETTO SPA (CF: 00304720287)
GE.GRAF SRL (CF: 00694170408)
GEM DI GROSSI GALEAZZO &amp; C. SNC (CF: 00267310209)
INK POINT SAS (CF: 04277791218)
LYRECO ITALIA SRL (CF: 11582010150)
MISSIONE UFFICIO SRL (CF: 01006250573)
OFFICE DEPOT ITALIA SRL (CF: 03675290286)
PROMO RIGENERA SRL (CF: 01431180551)
VENTURINI STORE S.R.L. (CF: 04864720281)
</t>
  </si>
  <si>
    <t>INK POINT SAS (CF: 04277791218)</t>
  </si>
  <si>
    <t>Pescara P.zza Italia 15 - manutenzione finestre</t>
  </si>
  <si>
    <t xml:space="preserve">SI.RO. SNC DI SILVESTRI E ROMITO (CF: 01764180665)
</t>
  </si>
  <si>
    <t>SI.RO. SNC DI SILVESTRI E ROMITO (CF: 01764180665)</t>
  </si>
  <si>
    <t>UPT Chieti - manutenzione vie di accesso - carrabili e pedonali</t>
  </si>
  <si>
    <t xml:space="preserve">GEXMA SRL (CF: 01822260665)
</t>
  </si>
  <si>
    <t>GEXMA SRL (CF: 01822260665)</t>
  </si>
  <si>
    <t>UT Vasto - Lavori di miglioramento funzionale di locali Front-Office</t>
  </si>
  <si>
    <t xml:space="preserve">S2 SOCIETA' DI SERVIZI PER L'EDILIZIA SRL (CF: 01894190691)
</t>
  </si>
  <si>
    <t>S2 SOCIETA' DI SERVIZI PER L'EDILIZIA SRL (CF: 01894190691)</t>
  </si>
  <si>
    <t>UT VASTO - Servizio di facchinaggio per smontaggio-trasloco arredi Front-Office</t>
  </si>
  <si>
    <t xml:space="preserve">DI LORENZO ROBERTO (CF: DLRRRT65S18D763Z)
</t>
  </si>
  <si>
    <t>DI LORENZO ROBERTO (CF: DLRRRT65S18D763Z)</t>
  </si>
  <si>
    <t>FORNITURA DI CARRELLO ELEVATORE ELETTRICO</t>
  </si>
  <si>
    <t xml:space="preserve">SCIARRA LIFT (CF: 01623440672)
</t>
  </si>
  <si>
    <t>SCIARRA LIFT (CF: 01623440672)</t>
  </si>
  <si>
    <t>CONTRATTO ESECUTIVO DEL CONTRATTO NORMATIVO PER SERVIZI DI RISCOSSIONE E RIVERSAMENTI TRIBUTI</t>
  </si>
  <si>
    <t>UT Vasto - modifica e riparazione cancello d'ingresso</t>
  </si>
  <si>
    <t xml:space="preserve">CARP METAL SNC (CF: 01966630699)
</t>
  </si>
  <si>
    <t>CARP METAL SNC (CF: 01966630699)</t>
  </si>
  <si>
    <t>SERVIZIO SORVEGLIANZA SANITARIA</t>
  </si>
  <si>
    <t xml:space="preserve">EFFATI HOMAYOUN (CF: FFTHYN66C21Z224P)
</t>
  </si>
  <si>
    <t>EFFATI HOMAYOUN (CF: FFTHYN66C21Z224P)</t>
  </si>
  <si>
    <t>ABRUZZO -Noleggio Fotocopiatrici Kyocera Taskalfa 3253</t>
  </si>
  <si>
    <t>FORNITURA DI TESSERE MAGNETICHE</t>
  </si>
  <si>
    <t xml:space="preserve">GCARD (CF: 12989501007)
</t>
  </si>
  <si>
    <t>GCARD (CF: 12989501007)</t>
  </si>
  <si>
    <t xml:space="preserve">FORNITURA DI SOLOMONITOR E PC LAN SIGMA SPA </t>
  </si>
  <si>
    <t>UT Avezzano - servizio di facchinaggio - movimentazione interna di arredi e trasporto faldoni</t>
  </si>
  <si>
    <t xml:space="preserve">DEA SRLS (CF: 01960550661)
PUJIATRASLOCHI (CF: 02013310665)
</t>
  </si>
  <si>
    <t>DP Teramo - acquisizione in formato digitale delle tavole grafiche di progetto</t>
  </si>
  <si>
    <t xml:space="preserve">CENTRO COPIE PALUMBI DI PALUMBI LUCIA (CF: PLMLCU74C58L103G)
</t>
  </si>
  <si>
    <t>CENTRO COPIE PALUMBI DI PALUMBI LUCIA (CF: PLMLCU74C58L103G)</t>
  </si>
  <si>
    <t>Abruzzo - Affidamento in concessione del servizio di installazione e gestione di distributori automatici presso alcune sedi dell'Agenzia delle Entrate dell'Abruzzo</t>
  </si>
  <si>
    <t xml:space="preserve">SOGEDAI SRL (CF: 00060700689)
</t>
  </si>
  <si>
    <t>SOGEDAI SRL (CF: 00060700689)</t>
  </si>
  <si>
    <t>PESCARA VIA RIO SPARTO 21 - Lavori inerenti la fornitura e posa in opera controsoffittatura</t>
  </si>
  <si>
    <t xml:space="preserve">EV S.R.L. (CF: 03177791211)
</t>
  </si>
  <si>
    <t>EV S.R.L. (CF: 03177791211)</t>
  </si>
  <si>
    <t>Pescara P.zza Ialia 15 - riparazione tratto impianto fognario</t>
  </si>
  <si>
    <t xml:space="preserve">POSEIDON CONSORZIO STABILE SOCIETÃ  CONSORTILE ARL (CF: 02686030699)
</t>
  </si>
  <si>
    <t>POSEIDON CONSORZIO STABILE SOCIETÃ  CONSORTILE ARL (CF: 02686030699)</t>
  </si>
  <si>
    <t>FORNITURA DI TESTI FISCALI E TRIBUTARI, CARTACEI, DIGITALI E ABBONAMENTO ON LINE  (51 MESI)</t>
  </si>
  <si>
    <t xml:space="preserve">SEAC SPA (CF: 00865310221)
</t>
  </si>
  <si>
    <t>SEAC SPA (CF: 00865310221)</t>
  </si>
  <si>
    <t>FORNITURA DI TESTI FISCALI E TRIBUTARI</t>
  </si>
  <si>
    <t xml:space="preserve">WOLTERS KLUWER ITALIA SRL (CF: 10209790152)
</t>
  </si>
  <si>
    <t>WOLTERS KLUWER ITALIA SRL (CF: 10209790152)</t>
  </si>
  <si>
    <t xml:space="preserve">GIUFFRÃ¨ FRANCIS LEFEBVRE S.P.A (CF: 00829840156)
</t>
  </si>
  <si>
    <t>GIUFFRÃ¨ FRANCIS LEFEBVRE S.P.A (CF: 00829840156)</t>
  </si>
  <si>
    <t>CAM Pescara - Intervento urgente sostituzione 2 vetrate rotte</t>
  </si>
  <si>
    <t xml:space="preserve">DIELLEA DI DI LUCIDO ANTONIO (CF: 01744200682)
</t>
  </si>
  <si>
    <t>DIELLEA DI DI LUCIDO ANTONIO (CF: 01744200682)</t>
  </si>
  <si>
    <t>FORNITURA TONER PER XEROX 7500DTS</t>
  </si>
  <si>
    <t xml:space="preserve">TECNO OFFICE GLOBAL SRL (CF: 01641800550)
</t>
  </si>
  <si>
    <t>TECNO OFFICE GLOBAL SRL (CF: 01641800550)</t>
  </si>
  <si>
    <t>FORNITURA DI 5000 CARTELLINE STAMPATE UFF.ACCERTAMENTO DP PESCARA</t>
  </si>
  <si>
    <t xml:space="preserve">TIPOLITO 95 DI FULGENZI PIETRO&amp;PESCE G. SNC (CF: 01372060663)
</t>
  </si>
  <si>
    <t>TIPOLITO 95 DI FULGENZI PIETRO&amp;PESCE G. SNC (CF: 01372060663)</t>
  </si>
  <si>
    <t>Uffici Regione Abruzzo - manutenzione impianti elettrici</t>
  </si>
  <si>
    <t xml:space="preserve">INTEC SERVICE SRL (CF: 02820290647)
</t>
  </si>
  <si>
    <t>DP Teramo - Servizio di idrolavaggio, spurgo e ispezione rete fognaria</t>
  </si>
  <si>
    <t xml:space="preserve">PAVIND SRL (CF: 01345170664)
</t>
  </si>
  <si>
    <t>PAVIND SRL (CF: 01345170664)</t>
  </si>
  <si>
    <t>FORNITURA TONER PER MS610 E 621 DN</t>
  </si>
  <si>
    <t>Pescara P.zza Italia 15 - sistemazione canale di gronda</t>
  </si>
  <si>
    <t xml:space="preserve">EDIL CICCHINI SRL (CF: 01555340692)
</t>
  </si>
  <si>
    <t>EDIL CICCHINI SRL (CF: 01555340692)</t>
  </si>
  <si>
    <t xml:space="preserve">FORNITURA TONER </t>
  </si>
  <si>
    <t xml:space="preserve">BAGNETTI SRL (CF: 04002141002)
BOCCI CARTA SRL (CF: 00512400466)
CESTARELLI OFFICE SOLUTIONS (CF: 02018990446)
TECNO OFFICE GLOBAL SRL (CF: 01641800550)
TECNO OFFICE SNC (CF: 01259150553)
TECNOLOGICA (CF: 01866280645)
</t>
  </si>
  <si>
    <t>UT VASTO - Sistemazione cancello carrabile</t>
  </si>
  <si>
    <t>COP PESCARA - Tinteggiatura corridoi 4 piano</t>
  </si>
  <si>
    <t xml:space="preserve">GN DI NICOLINO GINESTRA (CF: 02053480683)
</t>
  </si>
  <si>
    <t>GN DI NICOLINO GINESTRA (CF: 02053480683)</t>
  </si>
  <si>
    <t>SERVIZIO FACCHINAGGIO -CONTRATTO QUADRO AGENZIA ENTRATE 2021 - 2025</t>
  </si>
  <si>
    <t xml:space="preserve">IL RISVEGLIO SOC COOP.SOCIALE ARL (CF: 12018841002)
</t>
  </si>
  <si>
    <t>IL RISVEGLIO SOC COOP.SOCIALE ARL (CF: 12018841002)</t>
  </si>
  <si>
    <t>Sportello di POPOLI (PE) - intervento urgente riparazione rete idrica</t>
  </si>
  <si>
    <t xml:space="preserve">FISTOLA CLAUDIO (CF: FSTCLD67E31G878J)
</t>
  </si>
  <si>
    <t>FISTOLA CLAUDIO (CF: FSTCLD67E31G878J)</t>
  </si>
  <si>
    <t>GESTIONE INTEGRATA DELLA SALUTE E SICUREZZA  CONVENZIONE CONSIP ED.4 L.4</t>
  </si>
  <si>
    <t xml:space="preserve">COM METODI SPA (CF: 07120730150)
</t>
  </si>
  <si>
    <t>COM METODI SPA (CF: 07120730150)</t>
  </si>
  <si>
    <t>DP L'AQUILA - servizio di taglio prati naturali e pulizia delle arre incolte</t>
  </si>
  <si>
    <t xml:space="preserve">CBRE GWS TECHNICAL DIVISION S.P.A. A SOCIO UNICO (CF: 11205571000)
</t>
  </si>
  <si>
    <t>CBRE GWS TECHNICAL DIVISION S.P.A. A SOCIO UNICO (CF: 11205571000)</t>
  </si>
  <si>
    <t xml:space="preserve">MASCHERINE FFP2  CE2233  </t>
  </si>
  <si>
    <t xml:space="preserve">PASSION SRL (CF: 09606060961)
</t>
  </si>
  <si>
    <t>PASSION SRL (CF: 09606060961)</t>
  </si>
  <si>
    <t>FORNITURA DI STAZIONAE D'ACCOGLIENZA RETROFITTING ORFEO</t>
  </si>
  <si>
    <t>FORNITURA  E POSA IN OPERA DI VETROFANIE E PANNELLI</t>
  </si>
  <si>
    <t xml:space="preserve">MASTERGRAFICA SRL (CF: 01684180670)
</t>
  </si>
  <si>
    <t>MASTERGRAFICA SRL (CF: 01684180670)</t>
  </si>
  <si>
    <t>UT VASTO - potenziamento e ampliamento sistema antifurto e videosorveglianza</t>
  </si>
  <si>
    <t xml:space="preserve">SECURITY SNC DI DE BENEDICTIS GABRIELE (CF: 01311910663)
</t>
  </si>
  <si>
    <t>SECURITY SNC DI DE BENEDICTIS GABRIELE (CF: 01311910663)</t>
  </si>
  <si>
    <t>UT LANCIANO - Intervento tecnico per il controllo e verifica impianto di allarme</t>
  </si>
  <si>
    <t xml:space="preserve">AUTELCOM SPA (CF: 01345390684)
</t>
  </si>
  <si>
    <t>AUTELCOM SPA (CF: 01345390684)</t>
  </si>
  <si>
    <t>FORNITURA DI CONSUMABILI PER STAMPANTI E PC</t>
  </si>
  <si>
    <t xml:space="preserve">ECO LASER INFORMATICA SRL (CF: 04427081007)
EXPERT-TONER SRL (CF: 01776340620)
ICR - SOCIETA' PER AZIONI (CF: 05466391009)
INK POINT SAS (CF: 04277791218)
R.C.M. ITALIA S.R.L. (CF: 06736060630)
</t>
  </si>
  <si>
    <t>EXPERT-TONER SRL (CF: 01776340620)</t>
  </si>
  <si>
    <t>Abruzzo - Noleggio fotocopiatrici 32 Lotto 5</t>
  </si>
  <si>
    <t>Abruzzo - Energia elettrica 18 Lotto 12</t>
  </si>
  <si>
    <t xml:space="preserve">AGSM ENERGIA SPA (CF: 02968430237)
</t>
  </si>
  <si>
    <t>AGSM ENERGIA SPA (CF: 02968430237)</t>
  </si>
  <si>
    <t>DP Teramo - interevento urgente per la bonifica e rimozione materiali contenenti amianto</t>
  </si>
  <si>
    <t>Uffici Regione Abruzzo - verifica periodica impianti di messa a terra</t>
  </si>
  <si>
    <t xml:space="preserve">BUREAU VERITAS ITALIA SPA (CF: 11498640157)
</t>
  </si>
  <si>
    <t>BUREAU VERITAS ITALIA SPA (CF: 11498640157)</t>
  </si>
  <si>
    <t>FORNITURA DI TONER IN CONVENZIONE</t>
  </si>
  <si>
    <t>FORNITURA DI MILLESMI 2022/23/24 PER TIMBRI A PEZZI MOBILI</t>
  </si>
  <si>
    <t xml:space="preserve">ISTITUTO POLIGRAFICO E ZECCA DELLO STATO (CF: 00399810589)
</t>
  </si>
  <si>
    <t>ISTITUTO POLIGRAFICO E ZECCA DELLO STATO (CF: 00399810589)</t>
  </si>
  <si>
    <t>SERVIZIO BIENNALE DI MANUTENZIONE DEL VERDE</t>
  </si>
  <si>
    <t xml:space="preserve">ABRUZZO VERDE SRLS (CF: 02637530698)
CM SERVIZI DI CASCIATO MIRELLA (CF: CSCMLL70H41C096Q)
DEA SRLS (CF: 01960550661)
IL VERDE SRLS UNIPERSONALE (CF: 02118640685)
PULI SERVICE S.R.L. (CF: 01469360661)
VERDE ABRUZZO SOCIETA' COOPERATIVA (CF: 00893310672)
</t>
  </si>
  <si>
    <t>IL VERDE SRLS UNIPERSONALE (CF: 02118640685)</t>
  </si>
  <si>
    <t>UT AVEZZANO - convenzione con associazione di volontariato</t>
  </si>
  <si>
    <t xml:space="preserve">CROCE ROSSA ITALIANA COMITATO DI AVEZZANO (CF: 01913820666)
</t>
  </si>
  <si>
    <t>CROCE ROSSA ITALIANA COMITATO DI AVEZZANO (CF: 01913820666)</t>
  </si>
  <si>
    <t>FORNITURA DI DRUM 50F0Z00</t>
  </si>
  <si>
    <t xml:space="preserve">GRASSI UFFICIO SAS (CF: 01279740136)
</t>
  </si>
  <si>
    <t>GRASSI UFFICIO SAS (CF: 01279740136)</t>
  </si>
  <si>
    <t>FORNITURA TONER PER LEXMARK MS610 E 621 DN</t>
  </si>
  <si>
    <t>UT Avezzano - UT Castel di Sangro e UT Vasto - verifica periodica ascensori</t>
  </si>
  <si>
    <t>FORNITURA DI CARTA TERMICA PER ELIMINACODE ARGO</t>
  </si>
  <si>
    <t>DP Teramo - UT Giulianova - verifica periodica ascensori</t>
  </si>
  <si>
    <t xml:space="preserve">DR ABRUZZO - Servizio di reception </t>
  </si>
  <si>
    <t xml:space="preserve">RAGGRUPPAMENTO:
- CSM GLOBAL SECURITY SERVICE SRL (CF: 12748521007) Ruolo: 02-MANDATARIA
- INTERNATIONAL SECURITY SERVICE VIGILANZA SPA (CF: 10169951000) Ruolo: 01-MANDANTE
</t>
  </si>
  <si>
    <t>FONRNITURA DI ELETTRODI PER DEFIFIBRILLATORI</t>
  </si>
  <si>
    <t xml:space="preserve">FUTURA HOSPITAL S.A.S. DI CARANDENTE CIRO (CF: 05206041211)
</t>
  </si>
  <si>
    <t>FUTURA HOSPITAL S.A.S. DI CARANDENTE CIRO (CF: 05206041211)</t>
  </si>
  <si>
    <t>DP PESCARA - fornitura e posa in opera pavimentazione</t>
  </si>
  <si>
    <t xml:space="preserve">TIME RIVESTIMENTI (CF: 00902510684)
</t>
  </si>
  <si>
    <t>TIME RIVESTIMENTI (CF: 00902510684)</t>
  </si>
  <si>
    <t>UT SULMONA - intervento di messa in sicurezza di parte della controsoffittatura</t>
  </si>
  <si>
    <t xml:space="preserve">DI CESARE ROBERTO (CF: DCSRRT82A25L186G)
</t>
  </si>
  <si>
    <t>DI CESARE ROBERTO (CF: DCSRRT82A25L186G)</t>
  </si>
  <si>
    <t>FORNITURA E POSAIN OPERA DI CARTELLONISTICA D'UFFICIO</t>
  </si>
  <si>
    <t xml:space="preserve">INCISORIA MECCANICA ABRUZZESE SAS (CF: 01631530688)
</t>
  </si>
  <si>
    <t>INCISORIA MECCANICA ABRUZZESE SAS (CF: 01631530688)</t>
  </si>
  <si>
    <t>DP L'AQUILA - verifica biennale ascensori</t>
  </si>
  <si>
    <t>UT ATRI - Intervento urgente per sostituzione portone d'ingresso</t>
  </si>
  <si>
    <t xml:space="preserve">BFP DESIGNER SRLS (CF: 01991350677)
</t>
  </si>
  <si>
    <t>BFP DESIGNER SRLS (CF: 01991350677)</t>
  </si>
  <si>
    <t>INTERVENTO URGENTE DI DISINFESTAZIONE</t>
  </si>
  <si>
    <t xml:space="preserve">DISINFEST CONTROL SRL (CF: 01500750680)
</t>
  </si>
  <si>
    <t>DISINFEST CONTROL SRL (CF: 01500750680)</t>
  </si>
  <si>
    <t>DP e UPT Chieti - verifica biennale ascensori</t>
  </si>
  <si>
    <t>Uffici Regione Abruzzo - manutenzione impianti antincendio</t>
  </si>
  <si>
    <t>FORNITURA TONER PER MS610DN E MS621DN</t>
  </si>
  <si>
    <t>FORNITURA  STUDIO A COMPLETAMENTO ARREDI</t>
  </si>
  <si>
    <t xml:space="preserve">SOFFARREDO (CF: 01155250663)
</t>
  </si>
  <si>
    <t>SOFFARREDO (CF: 01155250663)</t>
  </si>
  <si>
    <t>CONTRATTO TRIENNALE PER LA VERIFICA TRIMESTRALE DL 81/2008 DEL CARRELLO ELEVATORE (COP PE)</t>
  </si>
  <si>
    <t xml:space="preserve">SCIARRA LIFT SRL (CF: 02093500672)
</t>
  </si>
  <si>
    <t>SCIARRA LIFT SRL (CF: 02093500672)</t>
  </si>
  <si>
    <t xml:space="preserve">FORNITURA DI SET DI BANDIERE DA ESTERNO, ITALIA E EUROPA </t>
  </si>
  <si>
    <t xml:space="preserve">SOREM FORNITURE SRL (CF: 05113710650)
</t>
  </si>
  <si>
    <t>SOREM FORNITURE SRL (CF: 05113710650)</t>
  </si>
  <si>
    <t>FORNITURA DI TONER IN CONVENZIONE CONSIP</t>
  </si>
  <si>
    <t>FORNITURA DI CANCELLERIA EXTRA CONTRATTO</t>
  </si>
  <si>
    <t xml:space="preserve">SUPER G SRL (CF: 01847950662)
</t>
  </si>
  <si>
    <t>SUPER G SRL (CF: 01847950662)</t>
  </si>
  <si>
    <t>Immobile di Pescara P.zza Italia 15 e Via Rio Sparto 21 - verifica periodica ascensori</t>
  </si>
  <si>
    <t>UPT e UT Chieti - recupero e riconversione sistema d'allarme</t>
  </si>
  <si>
    <t>DR ABRUZZO - Pubblicazione avviso indagine di mercato ricerca immobili</t>
  </si>
  <si>
    <t xml:space="preserve">A. MANZONI &amp; C. S.P.A. (CF: 04705810150)
</t>
  </si>
  <si>
    <t>A. MANZONI &amp; C. S.P.A. (CF: 04705810150)</t>
  </si>
  <si>
    <t>DP Teramo - fornitura e posa in opera reti antivolatili</t>
  </si>
  <si>
    <t>FORNITURA DI TENDE PER UFFICIO</t>
  </si>
  <si>
    <t xml:space="preserve">PORTEND SNC DI BRIVIO UGO, ROBERTO &amp; C. (CF: 03798630152)
SARREDI SRL (CF: 02640470692)
</t>
  </si>
  <si>
    <t>PORTEND SNC DI BRIVIO UGO, ROBERTO &amp; C. (CF: 03798630152)</t>
  </si>
  <si>
    <t xml:space="preserve">ECO LASER INFORMATICA SRL (CF: 04427081007)
TECNO OFFICE GLOBAL SRL (CF: 01641800550)
TECNOCART DI ANTONIO NATALI &amp; C. S.A.S. (CF: 02703241204)
</t>
  </si>
  <si>
    <t>ECO LASER INFORMATICA SRL (CF: 04427081007)</t>
  </si>
  <si>
    <t>UPT L'Aquila - fornitura e posa in opera cartellonistica e segnaletica</t>
  </si>
  <si>
    <t xml:space="preserve">MELCHIORRE S.N.C. DI MELCHIORRE ANDREA &amp; C. (CF: 01413690668)
</t>
  </si>
  <si>
    <t>MELCHIORRE S.N.C. DI MELCHIORRE ANDREA &amp; C. (CF: 01413690668)</t>
  </si>
  <si>
    <t>FORNITURA DI DRUM PER MS610DN</t>
  </si>
  <si>
    <t xml:space="preserve">CARTOIDEE DI CULTRARO VASTA GIUSEPPE (CF: 04406950875)
</t>
  </si>
  <si>
    <t>CARTOIDEE DI CULTRARO VASTA GIUSEPPE (CF: 04406950875)</t>
  </si>
  <si>
    <t>FORNITURA DI TONER PER MS610DN</t>
  </si>
  <si>
    <t>FORNITURA DI SCHERMI PARAFIATO IN PLEXIGLASS</t>
  </si>
  <si>
    <t xml:space="preserve">GIEMME (CF: 00706340411)
</t>
  </si>
  <si>
    <t>GIEMME (CF: 00706340411)</t>
  </si>
  <si>
    <t>Direzione Regionale L'Aquila - intervento ripristini impianto antincendio</t>
  </si>
  <si>
    <t xml:space="preserve">SICUREZZAQ DI ALOISI FABIO (CF: LSAFBA69M13A345Y)
</t>
  </si>
  <si>
    <t>SICUREZZAQ DI ALOISI FABIO (CF: LSAFBA69M13A345Y)</t>
  </si>
  <si>
    <t>Uffici Regione Abruzzo - cancelleria</t>
  </si>
  <si>
    <t>FORNITURA DI MOBILI E ARREDI</t>
  </si>
  <si>
    <t xml:space="preserve">CENTRUFFICIO SRL (CF: 00830890679)
</t>
  </si>
  <si>
    <t>CENTRUFFICIO SRL (CF: 00830890679)</t>
  </si>
  <si>
    <t>UT Atri - fornitura e posa in opera climatizzatori</t>
  </si>
  <si>
    <t xml:space="preserve">DE MARTINIS IURI (CF: 00870670676)
S2 SOCIETA' DI SERVIZI PER L'EDILIZIA SRL (CF: 01894190691)
SIEM IMPIANTI SRL (CF: 01983840685)
</t>
  </si>
  <si>
    <t>CAM Pescara - intervento sistemazione giunti tecnici</t>
  </si>
  <si>
    <t>GAS NATURALE</t>
  </si>
  <si>
    <t>Fornitura di mascherine chirurgiche e FFP2</t>
  </si>
  <si>
    <t>CAMPIONAMENTO, BONIFICA E RIMOZIONE AMIANTO</t>
  </si>
  <si>
    <t xml:space="preserve">CERICOLA SRL (CF: 02203680695)
</t>
  </si>
  <si>
    <t>FORNITURA DI CARTA USO UFFICIO</t>
  </si>
  <si>
    <t>FORNITURA DI CASSETTIERE PER ARCHIVIAZIONE FOGLI DI MAPPA</t>
  </si>
  <si>
    <t>servizi di facchinaggio</t>
  </si>
  <si>
    <t xml:space="preserve">CE.IM. SRL (CF: 12643501005)
CSG FACILITY SOCIETA COOPERATIVA (CF: 01491500425)
IL RISVEGLIO SOC COOP.SOCIALE ARL (CF: 12018841002)
MI.MA.S.R.L.S. (CF: 01152310577)
</t>
  </si>
  <si>
    <t>CONVENZIONE DISTRIBUTORI AUTOMATICI</t>
  </si>
  <si>
    <t>CONSUMABILI PER STAMPANTI</t>
  </si>
  <si>
    <t xml:space="preserve">ITALWARE SRL (CF: 02102821002)
</t>
  </si>
  <si>
    <t>Pescara P.zza Italia 15 - fornitura e posa in opera climatizzatori</t>
  </si>
  <si>
    <t>UT Castel di Sangro - tinteggiatura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</si>
</sst>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"5638393518"</f>
        <v>5638393518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41791</v>
      </c>
      <c r="J3" s="2">
        <v>42155</v>
      </c>
      <c r="K3">
        <v>433066.55</v>
      </c>
    </row>
    <row r="4" spans="1:11" x14ac:dyDescent="0.25">
      <c r="A4" t="str">
        <f>"657695207D"</f>
        <v>657695207D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37735.199999999997</v>
      </c>
      <c r="I4" s="2">
        <v>42489</v>
      </c>
      <c r="J4" s="2">
        <v>44316</v>
      </c>
      <c r="K4">
        <v>37731.599999999999</v>
      </c>
    </row>
    <row r="5" spans="1:11" x14ac:dyDescent="0.25">
      <c r="A5" t="str">
        <f>"6803000D2F"</f>
        <v>6803000D2F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62921.599999999999</v>
      </c>
      <c r="I5" s="2">
        <v>42664</v>
      </c>
      <c r="J5" s="2">
        <v>44489</v>
      </c>
      <c r="K5">
        <v>64121.4</v>
      </c>
    </row>
    <row r="6" spans="1:11" x14ac:dyDescent="0.25">
      <c r="A6" t="str">
        <f>"6885988110"</f>
        <v>6885988110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26</v>
      </c>
      <c r="G6" t="s">
        <v>27</v>
      </c>
      <c r="H6">
        <v>1800000</v>
      </c>
      <c r="I6" s="2">
        <v>42705</v>
      </c>
      <c r="J6" s="2">
        <v>44340</v>
      </c>
      <c r="K6">
        <v>1256725.18</v>
      </c>
    </row>
    <row r="7" spans="1:11" x14ac:dyDescent="0.25">
      <c r="A7" t="str">
        <f>"705907769E"</f>
        <v>705907769E</v>
      </c>
      <c r="B7" t="str">
        <f t="shared" si="0"/>
        <v>06363391001</v>
      </c>
      <c r="C7" t="s">
        <v>16</v>
      </c>
      <c r="D7" t="s">
        <v>28</v>
      </c>
      <c r="E7" t="s">
        <v>29</v>
      </c>
      <c r="F7" s="1" t="s">
        <v>30</v>
      </c>
      <c r="G7" t="s">
        <v>31</v>
      </c>
      <c r="H7">
        <v>0</v>
      </c>
      <c r="I7" s="2">
        <v>42852</v>
      </c>
      <c r="J7" s="2">
        <v>43100</v>
      </c>
      <c r="K7">
        <v>201244.32</v>
      </c>
    </row>
    <row r="8" spans="1:11" x14ac:dyDescent="0.25">
      <c r="A8" t="str">
        <f>"669182088D"</f>
        <v>669182088D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33</v>
      </c>
      <c r="G8" t="s">
        <v>34</v>
      </c>
      <c r="H8">
        <v>502524.51</v>
      </c>
      <c r="I8" s="2">
        <v>42522</v>
      </c>
      <c r="J8" s="2">
        <v>43863</v>
      </c>
      <c r="K8">
        <v>237378.84</v>
      </c>
    </row>
    <row r="9" spans="1:11" x14ac:dyDescent="0.25">
      <c r="A9" t="str">
        <f>"7115945793"</f>
        <v>7115945793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504329.77</v>
      </c>
      <c r="I9" s="2">
        <v>42906</v>
      </c>
      <c r="J9" s="2">
        <v>43159</v>
      </c>
      <c r="K9">
        <v>486882.4</v>
      </c>
    </row>
    <row r="10" spans="1:11" x14ac:dyDescent="0.25">
      <c r="A10" t="str">
        <f>"7133496B1D"</f>
        <v>7133496B1D</v>
      </c>
      <c r="B10" t="str">
        <f t="shared" si="0"/>
        <v>06363391001</v>
      </c>
      <c r="C10" t="s">
        <v>16</v>
      </c>
      <c r="D10" t="s">
        <v>38</v>
      </c>
      <c r="E10" t="s">
        <v>39</v>
      </c>
      <c r="F10" s="1" t="s">
        <v>40</v>
      </c>
      <c r="G10" t="s">
        <v>41</v>
      </c>
      <c r="H10">
        <v>115944</v>
      </c>
      <c r="I10" s="2">
        <v>42979</v>
      </c>
      <c r="J10" s="2">
        <v>43708</v>
      </c>
      <c r="K10">
        <v>108806.44</v>
      </c>
    </row>
    <row r="11" spans="1:11" x14ac:dyDescent="0.25">
      <c r="A11" t="str">
        <f>"8365664C50"</f>
        <v>8365664C50</v>
      </c>
      <c r="B11" t="str">
        <f t="shared" si="0"/>
        <v>06363391001</v>
      </c>
      <c r="C11" t="s">
        <v>16</v>
      </c>
      <c r="D11" t="s">
        <v>42</v>
      </c>
      <c r="E11" t="s">
        <v>18</v>
      </c>
      <c r="F11" s="1" t="s">
        <v>43</v>
      </c>
      <c r="G11" t="s">
        <v>44</v>
      </c>
      <c r="H11">
        <v>0</v>
      </c>
      <c r="I11" s="2">
        <v>44105</v>
      </c>
      <c r="J11" s="2">
        <v>44469</v>
      </c>
      <c r="K11">
        <v>524470.6</v>
      </c>
    </row>
    <row r="12" spans="1:11" x14ac:dyDescent="0.25">
      <c r="A12" t="str">
        <f>"Z6F20B27A2"</f>
        <v>Z6F20B27A2</v>
      </c>
      <c r="B12" t="str">
        <f t="shared" si="0"/>
        <v>06363391001</v>
      </c>
      <c r="C12" t="s">
        <v>16</v>
      </c>
      <c r="D12" t="s">
        <v>45</v>
      </c>
      <c r="E12" t="s">
        <v>39</v>
      </c>
      <c r="F12" s="1" t="s">
        <v>46</v>
      </c>
      <c r="G12" t="s">
        <v>47</v>
      </c>
      <c r="H12">
        <v>2136.96</v>
      </c>
      <c r="I12" s="2">
        <v>43060</v>
      </c>
      <c r="J12" s="2">
        <v>43080</v>
      </c>
      <c r="K12">
        <v>2136.96</v>
      </c>
    </row>
    <row r="13" spans="1:11" x14ac:dyDescent="0.25">
      <c r="A13" t="str">
        <f>"7385293893"</f>
        <v>7385293893</v>
      </c>
      <c r="B13" t="str">
        <f t="shared" si="0"/>
        <v>06363391001</v>
      </c>
      <c r="C13" t="s">
        <v>16</v>
      </c>
      <c r="D13" t="s">
        <v>48</v>
      </c>
      <c r="E13" t="s">
        <v>18</v>
      </c>
      <c r="F13" s="1" t="s">
        <v>49</v>
      </c>
      <c r="G13" t="s">
        <v>50</v>
      </c>
      <c r="H13">
        <v>3051204.12</v>
      </c>
      <c r="I13" s="2">
        <v>43144</v>
      </c>
      <c r="J13" s="2">
        <v>44239</v>
      </c>
      <c r="K13">
        <v>2324210.98</v>
      </c>
    </row>
    <row r="14" spans="1:11" x14ac:dyDescent="0.25">
      <c r="A14" t="str">
        <f>"7364708D4A"</f>
        <v>7364708D4A</v>
      </c>
      <c r="B14" t="str">
        <f t="shared" si="0"/>
        <v>06363391001</v>
      </c>
      <c r="C14" t="s">
        <v>16</v>
      </c>
      <c r="D14" t="s">
        <v>51</v>
      </c>
      <c r="E14" t="s">
        <v>18</v>
      </c>
      <c r="F14" s="1" t="s">
        <v>52</v>
      </c>
      <c r="G14" t="s">
        <v>53</v>
      </c>
      <c r="H14">
        <v>0</v>
      </c>
      <c r="I14" s="2">
        <v>43191</v>
      </c>
      <c r="J14" s="2">
        <v>43555</v>
      </c>
      <c r="K14">
        <v>205277.42</v>
      </c>
    </row>
    <row r="15" spans="1:11" x14ac:dyDescent="0.25">
      <c r="A15" t="str">
        <f>"7094330A4F"</f>
        <v>7094330A4F</v>
      </c>
      <c r="B15" t="str">
        <f t="shared" si="0"/>
        <v>06363391001</v>
      </c>
      <c r="C15" t="s">
        <v>16</v>
      </c>
      <c r="D15" t="s">
        <v>54</v>
      </c>
      <c r="E15" t="s">
        <v>39</v>
      </c>
      <c r="F15" s="1" t="s">
        <v>55</v>
      </c>
      <c r="G15" t="s">
        <v>56</v>
      </c>
      <c r="H15">
        <v>25964.1</v>
      </c>
      <c r="I15" s="2">
        <v>42948</v>
      </c>
      <c r="J15" s="2">
        <v>43677</v>
      </c>
      <c r="K15">
        <v>34618.559999999998</v>
      </c>
    </row>
    <row r="16" spans="1:11" x14ac:dyDescent="0.25">
      <c r="A16" t="str">
        <f>"74460502D8"</f>
        <v>74460502D8</v>
      </c>
      <c r="B16" t="str">
        <f t="shared" si="0"/>
        <v>06363391001</v>
      </c>
      <c r="C16" t="s">
        <v>16</v>
      </c>
      <c r="D16" t="s">
        <v>57</v>
      </c>
      <c r="E16" t="s">
        <v>18</v>
      </c>
      <c r="F16" s="1" t="s">
        <v>22</v>
      </c>
      <c r="G16" t="s">
        <v>23</v>
      </c>
      <c r="H16">
        <v>93117.2</v>
      </c>
      <c r="I16" s="2">
        <v>43245</v>
      </c>
      <c r="J16" s="2">
        <v>45070</v>
      </c>
      <c r="K16">
        <v>65182.07</v>
      </c>
    </row>
    <row r="17" spans="1:11" x14ac:dyDescent="0.25">
      <c r="A17" t="str">
        <f>"Z7625C0337"</f>
        <v>Z7625C0337</v>
      </c>
      <c r="B17" t="str">
        <f t="shared" si="0"/>
        <v>06363391001</v>
      </c>
      <c r="C17" t="s">
        <v>16</v>
      </c>
      <c r="D17" t="s">
        <v>58</v>
      </c>
      <c r="E17" t="s">
        <v>29</v>
      </c>
      <c r="F17" s="1" t="s">
        <v>59</v>
      </c>
      <c r="G17" t="s">
        <v>60</v>
      </c>
      <c r="H17">
        <v>1090</v>
      </c>
      <c r="I17" s="2">
        <v>43420</v>
      </c>
      <c r="J17" s="2">
        <v>43496</v>
      </c>
      <c r="K17">
        <v>1090</v>
      </c>
    </row>
    <row r="18" spans="1:11" x14ac:dyDescent="0.25">
      <c r="A18" t="str">
        <f>"ZF22876EE0"</f>
        <v>ZF22876EE0</v>
      </c>
      <c r="B18" t="str">
        <f t="shared" si="0"/>
        <v>06363391001</v>
      </c>
      <c r="C18" t="s">
        <v>16</v>
      </c>
      <c r="D18" t="s">
        <v>61</v>
      </c>
      <c r="E18" t="s">
        <v>29</v>
      </c>
      <c r="F18" s="1" t="s">
        <v>62</v>
      </c>
      <c r="G18" t="s">
        <v>63</v>
      </c>
      <c r="H18">
        <v>0</v>
      </c>
      <c r="I18" s="2">
        <v>43525</v>
      </c>
      <c r="K18">
        <v>63587.85</v>
      </c>
    </row>
    <row r="19" spans="1:11" x14ac:dyDescent="0.25">
      <c r="A19" t="str">
        <f>"Z99282350F"</f>
        <v>Z99282350F</v>
      </c>
      <c r="B19" t="str">
        <f t="shared" si="0"/>
        <v>06363391001</v>
      </c>
      <c r="C19" t="s">
        <v>16</v>
      </c>
      <c r="D19" t="s">
        <v>64</v>
      </c>
      <c r="E19" t="s">
        <v>18</v>
      </c>
      <c r="F19" s="1" t="s">
        <v>65</v>
      </c>
      <c r="G19" t="s">
        <v>66</v>
      </c>
      <c r="H19">
        <v>0</v>
      </c>
      <c r="I19" s="2">
        <v>43591</v>
      </c>
      <c r="J19" s="2">
        <v>44686</v>
      </c>
      <c r="K19">
        <v>354.88</v>
      </c>
    </row>
    <row r="20" spans="1:11" x14ac:dyDescent="0.25">
      <c r="A20" t="str">
        <f>"7833068433"</f>
        <v>7833068433</v>
      </c>
      <c r="B20" t="str">
        <f t="shared" si="0"/>
        <v>06363391001</v>
      </c>
      <c r="C20" t="s">
        <v>16</v>
      </c>
      <c r="D20" t="s">
        <v>67</v>
      </c>
      <c r="E20" t="s">
        <v>18</v>
      </c>
      <c r="F20" s="1" t="s">
        <v>30</v>
      </c>
      <c r="G20" t="s">
        <v>31</v>
      </c>
      <c r="H20">
        <v>0</v>
      </c>
      <c r="I20" s="2">
        <v>43545</v>
      </c>
      <c r="J20" s="2">
        <v>43910</v>
      </c>
      <c r="K20">
        <v>707143.22</v>
      </c>
    </row>
    <row r="21" spans="1:11" x14ac:dyDescent="0.25">
      <c r="A21" t="str">
        <f>"Z2B28295E4"</f>
        <v>Z2B28295E4</v>
      </c>
      <c r="B21" t="str">
        <f t="shared" si="0"/>
        <v>06363391001</v>
      </c>
      <c r="C21" t="s">
        <v>16</v>
      </c>
      <c r="D21" t="s">
        <v>68</v>
      </c>
      <c r="E21" t="s">
        <v>39</v>
      </c>
      <c r="F21" s="1" t="s">
        <v>69</v>
      </c>
      <c r="G21" t="s">
        <v>70</v>
      </c>
      <c r="H21">
        <v>31233.25</v>
      </c>
      <c r="I21" s="2">
        <v>43671</v>
      </c>
      <c r="J21" s="2">
        <v>44401</v>
      </c>
      <c r="K21">
        <v>17596.23</v>
      </c>
    </row>
    <row r="22" spans="1:11" x14ac:dyDescent="0.25">
      <c r="A22" t="str">
        <f>"Z52290CB28"</f>
        <v>Z52290CB28</v>
      </c>
      <c r="B22" t="str">
        <f t="shared" si="0"/>
        <v>06363391001</v>
      </c>
      <c r="C22" t="s">
        <v>16</v>
      </c>
      <c r="D22" t="s">
        <v>71</v>
      </c>
      <c r="E22" t="s">
        <v>29</v>
      </c>
      <c r="F22" s="1" t="s">
        <v>72</v>
      </c>
      <c r="G22" t="s">
        <v>73</v>
      </c>
      <c r="H22">
        <v>18320</v>
      </c>
      <c r="I22" s="2">
        <v>43709</v>
      </c>
      <c r="J22" s="2">
        <v>44742</v>
      </c>
      <c r="K22">
        <v>16096.76</v>
      </c>
    </row>
    <row r="23" spans="1:11" x14ac:dyDescent="0.25">
      <c r="A23" t="str">
        <f>"Z3F2A62DE0"</f>
        <v>Z3F2A62DE0</v>
      </c>
      <c r="B23" t="str">
        <f t="shared" si="0"/>
        <v>06363391001</v>
      </c>
      <c r="C23" t="s">
        <v>16</v>
      </c>
      <c r="D23" t="s">
        <v>74</v>
      </c>
      <c r="E23" t="s">
        <v>29</v>
      </c>
      <c r="F23" s="1" t="s">
        <v>75</v>
      </c>
      <c r="G23" t="s">
        <v>76</v>
      </c>
      <c r="H23">
        <v>38320.06</v>
      </c>
      <c r="I23" s="2">
        <v>43770</v>
      </c>
      <c r="J23" s="2">
        <v>44196</v>
      </c>
      <c r="K23">
        <v>36516.879999999997</v>
      </c>
    </row>
    <row r="24" spans="1:11" x14ac:dyDescent="0.25">
      <c r="A24" t="str">
        <f>"ZC52AD4C68"</f>
        <v>ZC52AD4C68</v>
      </c>
      <c r="B24" t="str">
        <f t="shared" si="0"/>
        <v>06363391001</v>
      </c>
      <c r="C24" t="s">
        <v>16</v>
      </c>
      <c r="D24" t="s">
        <v>77</v>
      </c>
      <c r="E24" t="s">
        <v>29</v>
      </c>
      <c r="F24" s="1" t="s">
        <v>78</v>
      </c>
      <c r="G24" t="s">
        <v>79</v>
      </c>
      <c r="H24">
        <v>39867.18</v>
      </c>
      <c r="I24" s="2">
        <v>43800</v>
      </c>
      <c r="J24" s="2">
        <v>44196</v>
      </c>
      <c r="K24">
        <v>38039.83</v>
      </c>
    </row>
    <row r="25" spans="1:11" x14ac:dyDescent="0.25">
      <c r="A25" t="str">
        <f>"8061213369"</f>
        <v>8061213369</v>
      </c>
      <c r="B25" t="str">
        <f t="shared" si="0"/>
        <v>06363391001</v>
      </c>
      <c r="C25" t="s">
        <v>16</v>
      </c>
      <c r="D25" t="s">
        <v>80</v>
      </c>
      <c r="E25" t="s">
        <v>18</v>
      </c>
      <c r="F25" s="1" t="s">
        <v>22</v>
      </c>
      <c r="G25" t="s">
        <v>23</v>
      </c>
      <c r="H25">
        <v>52000</v>
      </c>
      <c r="I25" s="2">
        <v>43769</v>
      </c>
      <c r="J25" s="2">
        <v>44561</v>
      </c>
      <c r="K25">
        <v>14279.26</v>
      </c>
    </row>
    <row r="26" spans="1:11" x14ac:dyDescent="0.25">
      <c r="A26" t="str">
        <f>"Z8A2B87B29"</f>
        <v>Z8A2B87B29</v>
      </c>
      <c r="B26" t="str">
        <f t="shared" si="0"/>
        <v>06363391001</v>
      </c>
      <c r="C26" t="s">
        <v>16</v>
      </c>
      <c r="D26" t="s">
        <v>81</v>
      </c>
      <c r="E26" t="s">
        <v>29</v>
      </c>
      <c r="F26" s="1" t="s">
        <v>82</v>
      </c>
      <c r="G26" t="s">
        <v>83</v>
      </c>
      <c r="H26">
        <v>240</v>
      </c>
      <c r="I26" s="2">
        <v>43882</v>
      </c>
      <c r="J26" s="2">
        <v>43882</v>
      </c>
      <c r="K26">
        <v>240</v>
      </c>
    </row>
    <row r="27" spans="1:11" x14ac:dyDescent="0.25">
      <c r="A27" t="str">
        <f>"ZDC22CD9C3"</f>
        <v>ZDC22CD9C3</v>
      </c>
      <c r="B27" t="str">
        <f t="shared" si="0"/>
        <v>06363391001</v>
      </c>
      <c r="C27" t="s">
        <v>16</v>
      </c>
      <c r="D27" t="s">
        <v>84</v>
      </c>
      <c r="E27" t="s">
        <v>29</v>
      </c>
      <c r="F27" s="1" t="s">
        <v>85</v>
      </c>
      <c r="G27" t="s">
        <v>86</v>
      </c>
      <c r="H27">
        <v>1199</v>
      </c>
      <c r="I27" s="2">
        <v>43178</v>
      </c>
      <c r="J27" s="2">
        <v>43199</v>
      </c>
      <c r="K27">
        <v>758.9</v>
      </c>
    </row>
    <row r="28" spans="1:11" x14ac:dyDescent="0.25">
      <c r="A28" t="str">
        <f>"8120486509"</f>
        <v>8120486509</v>
      </c>
      <c r="B28" t="str">
        <f t="shared" si="0"/>
        <v>06363391001</v>
      </c>
      <c r="C28" t="s">
        <v>16</v>
      </c>
      <c r="D28" t="s">
        <v>87</v>
      </c>
      <c r="E28" t="s">
        <v>18</v>
      </c>
      <c r="F28" s="1" t="s">
        <v>30</v>
      </c>
      <c r="G28" t="s">
        <v>31</v>
      </c>
      <c r="H28">
        <v>0</v>
      </c>
      <c r="I28" s="2">
        <v>43891</v>
      </c>
      <c r="J28" s="2">
        <v>44255</v>
      </c>
      <c r="K28">
        <v>175905.83</v>
      </c>
    </row>
    <row r="29" spans="1:11" x14ac:dyDescent="0.25">
      <c r="A29" t="str">
        <f>"6707601772"</f>
        <v>6707601772</v>
      </c>
      <c r="B29" t="str">
        <f t="shared" si="0"/>
        <v>06363391001</v>
      </c>
      <c r="C29" t="s">
        <v>16</v>
      </c>
      <c r="D29" t="s">
        <v>88</v>
      </c>
      <c r="E29" t="s">
        <v>18</v>
      </c>
      <c r="F29" s="1" t="s">
        <v>89</v>
      </c>
      <c r="G29" t="s">
        <v>90</v>
      </c>
      <c r="H29">
        <v>2280700.84</v>
      </c>
      <c r="I29" s="2">
        <v>42522</v>
      </c>
      <c r="J29" s="2">
        <v>44034</v>
      </c>
      <c r="K29">
        <v>1915024.6</v>
      </c>
    </row>
    <row r="30" spans="1:11" x14ac:dyDescent="0.25">
      <c r="A30" t="str">
        <f>"ZD02BA3F65"</f>
        <v>ZD02BA3F65</v>
      </c>
      <c r="B30" t="str">
        <f t="shared" si="0"/>
        <v>06363391001</v>
      </c>
      <c r="C30" t="s">
        <v>16</v>
      </c>
      <c r="D30" t="s">
        <v>91</v>
      </c>
      <c r="E30" t="s">
        <v>29</v>
      </c>
      <c r="F30" s="1" t="s">
        <v>92</v>
      </c>
      <c r="G30" t="s">
        <v>93</v>
      </c>
      <c r="H30">
        <v>38766.14</v>
      </c>
      <c r="I30" s="2">
        <v>43862</v>
      </c>
      <c r="J30" s="2">
        <v>44227</v>
      </c>
      <c r="K30">
        <v>38766.04</v>
      </c>
    </row>
    <row r="31" spans="1:11" x14ac:dyDescent="0.25">
      <c r="A31" t="str">
        <f>"Z452BBF76B"</f>
        <v>Z452BBF76B</v>
      </c>
      <c r="B31" t="str">
        <f t="shared" si="0"/>
        <v>06363391001</v>
      </c>
      <c r="C31" t="s">
        <v>16</v>
      </c>
      <c r="D31" t="s">
        <v>94</v>
      </c>
      <c r="E31" t="s">
        <v>29</v>
      </c>
      <c r="F31" s="1" t="s">
        <v>95</v>
      </c>
      <c r="G31" t="s">
        <v>96</v>
      </c>
      <c r="H31">
        <v>13190</v>
      </c>
      <c r="I31" s="2">
        <v>43885</v>
      </c>
      <c r="J31" s="2">
        <v>43908</v>
      </c>
      <c r="K31">
        <v>5400</v>
      </c>
    </row>
    <row r="32" spans="1:11" x14ac:dyDescent="0.25">
      <c r="A32" t="str">
        <f>"8164236CAB"</f>
        <v>8164236CAB</v>
      </c>
      <c r="B32" t="str">
        <f t="shared" si="0"/>
        <v>06363391001</v>
      </c>
      <c r="C32" t="s">
        <v>16</v>
      </c>
      <c r="D32" t="s">
        <v>97</v>
      </c>
      <c r="E32" t="s">
        <v>18</v>
      </c>
      <c r="F32" s="1" t="s">
        <v>98</v>
      </c>
      <c r="G32" t="s">
        <v>99</v>
      </c>
      <c r="H32">
        <v>72402.2</v>
      </c>
      <c r="I32" s="2">
        <v>44095</v>
      </c>
      <c r="J32" s="2">
        <v>44454</v>
      </c>
      <c r="K32">
        <v>45810.74</v>
      </c>
    </row>
    <row r="33" spans="1:11" x14ac:dyDescent="0.25">
      <c r="A33" t="str">
        <f>"ZC42735AA0"</f>
        <v>ZC42735AA0</v>
      </c>
      <c r="B33" t="str">
        <f t="shared" si="0"/>
        <v>06363391001</v>
      </c>
      <c r="C33" t="s">
        <v>16</v>
      </c>
      <c r="D33" t="s">
        <v>100</v>
      </c>
      <c r="E33" t="s">
        <v>29</v>
      </c>
      <c r="F33" s="1" t="s">
        <v>101</v>
      </c>
      <c r="G33" t="s">
        <v>102</v>
      </c>
      <c r="H33">
        <v>29482.5</v>
      </c>
      <c r="I33" s="2">
        <v>43562</v>
      </c>
      <c r="J33" s="2">
        <v>44202</v>
      </c>
      <c r="K33">
        <v>28212</v>
      </c>
    </row>
    <row r="34" spans="1:11" x14ac:dyDescent="0.25">
      <c r="A34" t="str">
        <f>"Z362D1AE8E"</f>
        <v>Z362D1AE8E</v>
      </c>
      <c r="B34" t="str">
        <f t="shared" si="0"/>
        <v>06363391001</v>
      </c>
      <c r="C34" t="s">
        <v>16</v>
      </c>
      <c r="D34" t="s">
        <v>103</v>
      </c>
      <c r="E34" t="s">
        <v>29</v>
      </c>
      <c r="F34" s="1" t="s">
        <v>78</v>
      </c>
      <c r="G34" t="s">
        <v>79</v>
      </c>
      <c r="H34">
        <v>39961.57</v>
      </c>
      <c r="I34" s="2">
        <v>43983</v>
      </c>
      <c r="J34" s="2">
        <v>44196</v>
      </c>
      <c r="K34">
        <v>39951.97</v>
      </c>
    </row>
    <row r="35" spans="1:11" x14ac:dyDescent="0.25">
      <c r="A35" t="str">
        <f>"Z262C758DC"</f>
        <v>Z262C758DC</v>
      </c>
      <c r="B35" t="str">
        <f t="shared" ref="B35:B66" si="1">"06363391001"</f>
        <v>06363391001</v>
      </c>
      <c r="C35" t="s">
        <v>16</v>
      </c>
      <c r="D35" t="s">
        <v>104</v>
      </c>
      <c r="E35" t="s">
        <v>29</v>
      </c>
      <c r="F35" s="1" t="s">
        <v>105</v>
      </c>
      <c r="G35" t="s">
        <v>106</v>
      </c>
      <c r="H35">
        <v>38524.879999999997</v>
      </c>
      <c r="I35" s="2">
        <v>43922</v>
      </c>
      <c r="J35" s="2">
        <v>44196</v>
      </c>
      <c r="K35">
        <v>28596.35</v>
      </c>
    </row>
    <row r="36" spans="1:11" x14ac:dyDescent="0.25">
      <c r="A36" t="str">
        <f>"Z022D1A571"</f>
        <v>Z022D1A571</v>
      </c>
      <c r="B36" t="str">
        <f t="shared" si="1"/>
        <v>06363391001</v>
      </c>
      <c r="C36" t="s">
        <v>16</v>
      </c>
      <c r="D36" t="s">
        <v>107</v>
      </c>
      <c r="E36" t="s">
        <v>29</v>
      </c>
      <c r="F36" s="1" t="s">
        <v>78</v>
      </c>
      <c r="G36" t="s">
        <v>79</v>
      </c>
      <c r="H36">
        <v>39895.919999999998</v>
      </c>
      <c r="I36" s="2">
        <v>43983</v>
      </c>
      <c r="J36" s="2">
        <v>44104</v>
      </c>
      <c r="K36">
        <v>39639.410000000003</v>
      </c>
    </row>
    <row r="37" spans="1:11" x14ac:dyDescent="0.25">
      <c r="A37" t="str">
        <f>"Z072D91FAF"</f>
        <v>Z072D91FAF</v>
      </c>
      <c r="B37" t="str">
        <f t="shared" si="1"/>
        <v>06363391001</v>
      </c>
      <c r="C37" t="s">
        <v>16</v>
      </c>
      <c r="D37" t="s">
        <v>108</v>
      </c>
      <c r="E37" t="s">
        <v>18</v>
      </c>
      <c r="F37" s="1" t="s">
        <v>22</v>
      </c>
      <c r="G37" t="s">
        <v>23</v>
      </c>
      <c r="H37">
        <v>23984.400000000001</v>
      </c>
      <c r="I37" s="2">
        <v>44105</v>
      </c>
      <c r="J37" s="2">
        <v>45930</v>
      </c>
      <c r="K37">
        <v>5996.15</v>
      </c>
    </row>
    <row r="38" spans="1:11" x14ac:dyDescent="0.25">
      <c r="A38" t="str">
        <f>"8365858C68"</f>
        <v>8365858C68</v>
      </c>
      <c r="B38" t="str">
        <f t="shared" si="1"/>
        <v>06363391001</v>
      </c>
      <c r="C38" t="s">
        <v>16</v>
      </c>
      <c r="D38" t="s">
        <v>109</v>
      </c>
      <c r="E38" t="s">
        <v>39</v>
      </c>
      <c r="F38" s="1" t="s">
        <v>110</v>
      </c>
      <c r="G38" t="s">
        <v>111</v>
      </c>
      <c r="H38">
        <v>258235.33</v>
      </c>
      <c r="I38" s="2">
        <v>44105</v>
      </c>
      <c r="J38" s="2">
        <v>44469</v>
      </c>
      <c r="K38">
        <v>198964.54</v>
      </c>
    </row>
    <row r="39" spans="1:11" x14ac:dyDescent="0.25">
      <c r="A39" t="str">
        <f>"8495741B40"</f>
        <v>8495741B40</v>
      </c>
      <c r="B39" t="str">
        <f t="shared" si="1"/>
        <v>06363391001</v>
      </c>
      <c r="C39" t="s">
        <v>16</v>
      </c>
      <c r="D39" t="s">
        <v>112</v>
      </c>
      <c r="E39" t="s">
        <v>18</v>
      </c>
      <c r="F39" s="1" t="s">
        <v>113</v>
      </c>
      <c r="G39" t="s">
        <v>114</v>
      </c>
      <c r="H39">
        <v>269218.74</v>
      </c>
      <c r="I39" s="2">
        <v>44136</v>
      </c>
      <c r="J39" s="2">
        <v>45291</v>
      </c>
      <c r="K39">
        <v>101901</v>
      </c>
    </row>
    <row r="40" spans="1:11" x14ac:dyDescent="0.25">
      <c r="A40" t="str">
        <f>"ZC22EB5440"</f>
        <v>ZC22EB5440</v>
      </c>
      <c r="B40" t="str">
        <f t="shared" si="1"/>
        <v>06363391001</v>
      </c>
      <c r="C40" t="s">
        <v>16</v>
      </c>
      <c r="D40" t="s">
        <v>115</v>
      </c>
      <c r="E40" t="s">
        <v>29</v>
      </c>
      <c r="F40" s="1" t="s">
        <v>59</v>
      </c>
      <c r="G40" t="s">
        <v>60</v>
      </c>
      <c r="H40">
        <v>1100</v>
      </c>
      <c r="I40" s="2">
        <v>44116</v>
      </c>
      <c r="J40" s="2">
        <v>44147</v>
      </c>
      <c r="K40">
        <v>1100</v>
      </c>
    </row>
    <row r="41" spans="1:11" x14ac:dyDescent="0.25">
      <c r="A41" t="str">
        <f>"Z962F113D7"</f>
        <v>Z962F113D7</v>
      </c>
      <c r="B41" t="str">
        <f t="shared" si="1"/>
        <v>06363391001</v>
      </c>
      <c r="C41" t="s">
        <v>16</v>
      </c>
      <c r="D41" t="s">
        <v>116</v>
      </c>
      <c r="E41" t="s">
        <v>29</v>
      </c>
      <c r="F41" s="1" t="s">
        <v>59</v>
      </c>
      <c r="G41" t="s">
        <v>60</v>
      </c>
      <c r="H41">
        <v>3694</v>
      </c>
      <c r="I41" s="2">
        <v>44139</v>
      </c>
      <c r="J41" s="2">
        <v>44167</v>
      </c>
      <c r="K41">
        <v>3694</v>
      </c>
    </row>
    <row r="42" spans="1:11" x14ac:dyDescent="0.25">
      <c r="A42" t="str">
        <f>"Z122F3CAB6"</f>
        <v>Z122F3CAB6</v>
      </c>
      <c r="B42" t="str">
        <f t="shared" si="1"/>
        <v>06363391001</v>
      </c>
      <c r="C42" t="s">
        <v>16</v>
      </c>
      <c r="D42" t="s">
        <v>117</v>
      </c>
      <c r="E42" t="s">
        <v>18</v>
      </c>
      <c r="F42" s="1" t="s">
        <v>118</v>
      </c>
      <c r="G42" t="s">
        <v>119</v>
      </c>
      <c r="H42">
        <v>1512</v>
      </c>
      <c r="I42" s="2">
        <v>44151</v>
      </c>
      <c r="J42" s="2">
        <v>44196</v>
      </c>
      <c r="K42">
        <v>1512</v>
      </c>
    </row>
    <row r="43" spans="1:11" x14ac:dyDescent="0.25">
      <c r="A43" t="str">
        <f>"Z302F47398"</f>
        <v>Z302F47398</v>
      </c>
      <c r="B43" t="str">
        <f t="shared" si="1"/>
        <v>06363391001</v>
      </c>
      <c r="C43" t="s">
        <v>16</v>
      </c>
      <c r="D43" t="s">
        <v>120</v>
      </c>
      <c r="E43" t="s">
        <v>29</v>
      </c>
      <c r="F43" s="1" t="s">
        <v>121</v>
      </c>
      <c r="G43" t="s">
        <v>122</v>
      </c>
      <c r="H43">
        <v>6870</v>
      </c>
      <c r="I43" s="2">
        <v>44165</v>
      </c>
      <c r="J43" s="2">
        <v>44196</v>
      </c>
      <c r="K43">
        <v>6870</v>
      </c>
    </row>
    <row r="44" spans="1:11" x14ac:dyDescent="0.25">
      <c r="A44" t="str">
        <f>"Z6F2F5E977"</f>
        <v>Z6F2F5E977</v>
      </c>
      <c r="B44" t="str">
        <f t="shared" si="1"/>
        <v>06363391001</v>
      </c>
      <c r="C44" t="s">
        <v>16</v>
      </c>
      <c r="D44" t="s">
        <v>123</v>
      </c>
      <c r="E44" t="s">
        <v>29</v>
      </c>
      <c r="F44" s="1" t="s">
        <v>124</v>
      </c>
      <c r="G44" t="s">
        <v>125</v>
      </c>
      <c r="H44">
        <v>6566</v>
      </c>
      <c r="I44" s="2">
        <v>44174</v>
      </c>
      <c r="J44" s="2">
        <v>44316</v>
      </c>
      <c r="K44">
        <v>6566</v>
      </c>
    </row>
    <row r="45" spans="1:11" x14ac:dyDescent="0.25">
      <c r="A45" t="str">
        <f>"Z892EECFD2"</f>
        <v>Z892EECFD2</v>
      </c>
      <c r="B45" t="str">
        <f t="shared" si="1"/>
        <v>06363391001</v>
      </c>
      <c r="C45" t="s">
        <v>16</v>
      </c>
      <c r="D45" t="s">
        <v>126</v>
      </c>
      <c r="E45" t="s">
        <v>29</v>
      </c>
      <c r="F45" s="1" t="s">
        <v>127</v>
      </c>
      <c r="G45" t="s">
        <v>128</v>
      </c>
      <c r="H45">
        <v>25000</v>
      </c>
      <c r="I45" s="2">
        <v>44137</v>
      </c>
      <c r="J45" s="2">
        <v>44496</v>
      </c>
      <c r="K45">
        <v>24942</v>
      </c>
    </row>
    <row r="46" spans="1:11" x14ac:dyDescent="0.25">
      <c r="A46" t="str">
        <f>"85434516CB"</f>
        <v>85434516CB</v>
      </c>
      <c r="B46" t="str">
        <f t="shared" si="1"/>
        <v>06363391001</v>
      </c>
      <c r="C46" t="s">
        <v>16</v>
      </c>
      <c r="D46" t="s">
        <v>129</v>
      </c>
      <c r="E46" t="s">
        <v>18</v>
      </c>
      <c r="F46" s="1" t="s">
        <v>36</v>
      </c>
      <c r="G46" t="s">
        <v>37</v>
      </c>
      <c r="H46">
        <v>742562.4</v>
      </c>
      <c r="I46" s="2">
        <v>44287</v>
      </c>
      <c r="J46" s="2">
        <v>45016</v>
      </c>
      <c r="K46">
        <v>289822.69</v>
      </c>
    </row>
    <row r="47" spans="1:11" x14ac:dyDescent="0.25">
      <c r="A47" t="str">
        <f>"8543283C26"</f>
        <v>8543283C26</v>
      </c>
      <c r="B47" t="str">
        <f t="shared" si="1"/>
        <v>06363391001</v>
      </c>
      <c r="C47" t="s">
        <v>16</v>
      </c>
      <c r="D47" t="s">
        <v>130</v>
      </c>
      <c r="E47" t="s">
        <v>18</v>
      </c>
      <c r="F47" s="1" t="s">
        <v>30</v>
      </c>
      <c r="G47" t="s">
        <v>31</v>
      </c>
      <c r="H47">
        <v>0</v>
      </c>
      <c r="I47" s="2">
        <v>44256</v>
      </c>
      <c r="J47" s="2">
        <v>44620</v>
      </c>
      <c r="K47">
        <v>138842.03</v>
      </c>
    </row>
    <row r="48" spans="1:11" x14ac:dyDescent="0.25">
      <c r="A48" t="str">
        <f>"Z3E2F30D93"</f>
        <v>Z3E2F30D93</v>
      </c>
      <c r="B48" t="str">
        <f t="shared" si="1"/>
        <v>06363391001</v>
      </c>
      <c r="C48" t="s">
        <v>16</v>
      </c>
      <c r="D48" t="s">
        <v>131</v>
      </c>
      <c r="E48" t="s">
        <v>39</v>
      </c>
      <c r="F48" s="1" t="s">
        <v>132</v>
      </c>
      <c r="G48" t="s">
        <v>133</v>
      </c>
      <c r="H48">
        <v>14788</v>
      </c>
      <c r="I48" s="2">
        <v>44176</v>
      </c>
      <c r="J48" s="2">
        <v>44193</v>
      </c>
      <c r="K48">
        <v>14788</v>
      </c>
    </row>
    <row r="49" spans="1:11" x14ac:dyDescent="0.25">
      <c r="A49" t="str">
        <f>"ZF42F21687"</f>
        <v>ZF42F21687</v>
      </c>
      <c r="B49" t="str">
        <f t="shared" si="1"/>
        <v>06363391001</v>
      </c>
      <c r="C49" t="s">
        <v>16</v>
      </c>
      <c r="D49" t="s">
        <v>134</v>
      </c>
      <c r="E49" t="s">
        <v>29</v>
      </c>
      <c r="F49" s="1" t="s">
        <v>135</v>
      </c>
      <c r="G49" t="s">
        <v>136</v>
      </c>
      <c r="H49">
        <v>15635.75</v>
      </c>
      <c r="I49" s="2">
        <v>44258</v>
      </c>
      <c r="J49" s="2">
        <v>44267</v>
      </c>
      <c r="K49">
        <v>15635.75</v>
      </c>
    </row>
    <row r="50" spans="1:11" x14ac:dyDescent="0.25">
      <c r="A50" t="str">
        <f>"Z812F4D100"</f>
        <v>Z812F4D100</v>
      </c>
      <c r="B50" t="str">
        <f t="shared" si="1"/>
        <v>06363391001</v>
      </c>
      <c r="C50" t="s">
        <v>16</v>
      </c>
      <c r="D50" t="s">
        <v>137</v>
      </c>
      <c r="E50" t="s">
        <v>29</v>
      </c>
      <c r="F50" s="1" t="s">
        <v>138</v>
      </c>
      <c r="G50" t="s">
        <v>139</v>
      </c>
      <c r="H50">
        <v>13530.83</v>
      </c>
      <c r="I50" s="2">
        <v>44242</v>
      </c>
      <c r="J50" s="2">
        <v>44281</v>
      </c>
      <c r="K50">
        <v>13530.83</v>
      </c>
    </row>
    <row r="51" spans="1:11" x14ac:dyDescent="0.25">
      <c r="A51" t="str">
        <f>"Z2729502D4"</f>
        <v>Z2729502D4</v>
      </c>
      <c r="B51" t="str">
        <f t="shared" si="1"/>
        <v>06363391001</v>
      </c>
      <c r="C51" t="s">
        <v>16</v>
      </c>
      <c r="D51" t="s">
        <v>140</v>
      </c>
      <c r="E51" t="s">
        <v>29</v>
      </c>
      <c r="F51" s="1" t="s">
        <v>141</v>
      </c>
      <c r="G51" t="s">
        <v>142</v>
      </c>
      <c r="H51">
        <v>25345.040000000001</v>
      </c>
      <c r="I51" s="2">
        <v>44151</v>
      </c>
      <c r="J51" s="2">
        <v>44186</v>
      </c>
      <c r="K51">
        <v>25345.040000000001</v>
      </c>
    </row>
    <row r="52" spans="1:11" x14ac:dyDescent="0.25">
      <c r="A52" t="str">
        <f>"ZA72F09CE2"</f>
        <v>ZA72F09CE2</v>
      </c>
      <c r="B52" t="str">
        <f t="shared" si="1"/>
        <v>06363391001</v>
      </c>
      <c r="C52" t="s">
        <v>16</v>
      </c>
      <c r="D52" t="s">
        <v>143</v>
      </c>
      <c r="E52" t="s">
        <v>29</v>
      </c>
      <c r="F52" s="1" t="s">
        <v>144</v>
      </c>
      <c r="G52" t="s">
        <v>145</v>
      </c>
      <c r="H52">
        <v>1000</v>
      </c>
      <c r="I52" s="2">
        <v>44141</v>
      </c>
      <c r="J52" s="2">
        <v>44143</v>
      </c>
      <c r="K52">
        <v>1000</v>
      </c>
    </row>
    <row r="53" spans="1:11" x14ac:dyDescent="0.25">
      <c r="A53" t="str">
        <f>"Z3E2FF0C67"</f>
        <v>Z3E2FF0C67</v>
      </c>
      <c r="B53" t="str">
        <f t="shared" si="1"/>
        <v>06363391001</v>
      </c>
      <c r="C53" t="s">
        <v>16</v>
      </c>
      <c r="D53" t="s">
        <v>146</v>
      </c>
      <c r="E53" t="s">
        <v>29</v>
      </c>
      <c r="F53" s="1" t="s">
        <v>147</v>
      </c>
      <c r="G53" t="s">
        <v>148</v>
      </c>
      <c r="H53">
        <v>17000</v>
      </c>
      <c r="I53" s="2">
        <v>44200</v>
      </c>
      <c r="J53" s="2">
        <v>44413</v>
      </c>
      <c r="K53">
        <v>17000</v>
      </c>
    </row>
    <row r="54" spans="1:11" x14ac:dyDescent="0.25">
      <c r="A54" t="str">
        <f>"8604863D92"</f>
        <v>8604863D92</v>
      </c>
      <c r="B54" t="str">
        <f t="shared" si="1"/>
        <v>06363391001</v>
      </c>
      <c r="C54" t="s">
        <v>16</v>
      </c>
      <c r="D54" t="s">
        <v>149</v>
      </c>
      <c r="E54" t="s">
        <v>18</v>
      </c>
      <c r="F54" s="1" t="s">
        <v>33</v>
      </c>
      <c r="G54" t="s">
        <v>34</v>
      </c>
      <c r="H54">
        <v>49944.45</v>
      </c>
      <c r="I54" s="2">
        <v>44230</v>
      </c>
      <c r="J54" s="2">
        <v>44959</v>
      </c>
      <c r="K54">
        <v>12679.85</v>
      </c>
    </row>
    <row r="55" spans="1:11" x14ac:dyDescent="0.25">
      <c r="A55" t="str">
        <f>"ZC63068E80"</f>
        <v>ZC63068E80</v>
      </c>
      <c r="B55" t="str">
        <f t="shared" si="1"/>
        <v>06363391001</v>
      </c>
      <c r="C55" t="s">
        <v>16</v>
      </c>
      <c r="D55" t="s">
        <v>150</v>
      </c>
      <c r="E55" t="s">
        <v>29</v>
      </c>
      <c r="F55" s="1" t="s">
        <v>151</v>
      </c>
      <c r="G55" t="s">
        <v>152</v>
      </c>
      <c r="H55">
        <v>1400</v>
      </c>
      <c r="I55" s="2">
        <v>44243</v>
      </c>
      <c r="J55" s="2">
        <v>44243</v>
      </c>
      <c r="K55">
        <v>1400</v>
      </c>
    </row>
    <row r="56" spans="1:11" x14ac:dyDescent="0.25">
      <c r="A56" t="str">
        <f>"ZBA307BD2C"</f>
        <v>ZBA307BD2C</v>
      </c>
      <c r="B56" t="str">
        <f t="shared" si="1"/>
        <v>06363391001</v>
      </c>
      <c r="C56" t="s">
        <v>16</v>
      </c>
      <c r="D56" t="s">
        <v>153</v>
      </c>
      <c r="E56" t="s">
        <v>29</v>
      </c>
      <c r="F56" s="1" t="s">
        <v>154</v>
      </c>
      <c r="G56" t="s">
        <v>155</v>
      </c>
      <c r="H56">
        <v>22400</v>
      </c>
      <c r="I56" s="2">
        <v>44232</v>
      </c>
      <c r="J56" s="2">
        <v>44316</v>
      </c>
      <c r="K56">
        <v>7795</v>
      </c>
    </row>
    <row r="57" spans="1:11" x14ac:dyDescent="0.25">
      <c r="A57" t="str">
        <f>"8613270741"</f>
        <v>8613270741</v>
      </c>
      <c r="B57" t="str">
        <f t="shared" si="1"/>
        <v>06363391001</v>
      </c>
      <c r="C57" t="s">
        <v>16</v>
      </c>
      <c r="D57" t="s">
        <v>156</v>
      </c>
      <c r="E57" t="s">
        <v>18</v>
      </c>
      <c r="F57" s="1" t="s">
        <v>22</v>
      </c>
      <c r="G57" t="s">
        <v>23</v>
      </c>
      <c r="H57">
        <v>42526.8</v>
      </c>
      <c r="I57" s="2">
        <v>44256</v>
      </c>
      <c r="J57" s="2">
        <v>46081</v>
      </c>
      <c r="K57">
        <v>4252.68</v>
      </c>
    </row>
    <row r="58" spans="1:11" x14ac:dyDescent="0.25">
      <c r="A58" t="str">
        <f>"Z403096D08"</f>
        <v>Z403096D08</v>
      </c>
      <c r="B58" t="str">
        <f t="shared" si="1"/>
        <v>06363391001</v>
      </c>
      <c r="C58" t="s">
        <v>16</v>
      </c>
      <c r="D58" t="s">
        <v>157</v>
      </c>
      <c r="E58" t="s">
        <v>29</v>
      </c>
      <c r="F58" s="1" t="s">
        <v>158</v>
      </c>
      <c r="G58" t="s">
        <v>159</v>
      </c>
      <c r="H58">
        <v>700</v>
      </c>
      <c r="I58" s="2">
        <v>44238</v>
      </c>
      <c r="J58" s="2">
        <v>44265</v>
      </c>
      <c r="K58">
        <v>700</v>
      </c>
    </row>
    <row r="59" spans="1:11" x14ac:dyDescent="0.25">
      <c r="A59" t="str">
        <f>"ZE63096DA7"</f>
        <v>ZE63096DA7</v>
      </c>
      <c r="B59" t="str">
        <f t="shared" si="1"/>
        <v>06363391001</v>
      </c>
      <c r="C59" t="s">
        <v>16</v>
      </c>
      <c r="D59" t="s">
        <v>160</v>
      </c>
      <c r="E59" t="s">
        <v>29</v>
      </c>
      <c r="F59" s="1" t="s">
        <v>59</v>
      </c>
      <c r="G59" t="s">
        <v>60</v>
      </c>
      <c r="H59">
        <v>3097</v>
      </c>
      <c r="I59" s="2">
        <v>44243</v>
      </c>
      <c r="J59" s="2">
        <v>44285</v>
      </c>
      <c r="K59">
        <v>3097</v>
      </c>
    </row>
    <row r="60" spans="1:11" x14ac:dyDescent="0.25">
      <c r="A60" t="str">
        <f>"Z3F3087A96"</f>
        <v>Z3F3087A96</v>
      </c>
      <c r="B60" t="str">
        <f t="shared" si="1"/>
        <v>06363391001</v>
      </c>
      <c r="C60" t="s">
        <v>16</v>
      </c>
      <c r="D60" t="s">
        <v>161</v>
      </c>
      <c r="E60" t="s">
        <v>29</v>
      </c>
      <c r="F60" s="1" t="s">
        <v>162</v>
      </c>
      <c r="G60" t="s">
        <v>128</v>
      </c>
      <c r="H60">
        <v>1600</v>
      </c>
      <c r="I60" s="2">
        <v>44263</v>
      </c>
      <c r="J60" s="2">
        <v>44265</v>
      </c>
      <c r="K60">
        <v>1600</v>
      </c>
    </row>
    <row r="61" spans="1:11" x14ac:dyDescent="0.25">
      <c r="A61" t="str">
        <f>"ZDB30CF59F"</f>
        <v>ZDB30CF59F</v>
      </c>
      <c r="B61" t="str">
        <f t="shared" si="1"/>
        <v>06363391001</v>
      </c>
      <c r="C61" t="s">
        <v>16</v>
      </c>
      <c r="D61" t="s">
        <v>163</v>
      </c>
      <c r="E61" t="s">
        <v>29</v>
      </c>
      <c r="F61" s="1" t="s">
        <v>164</v>
      </c>
      <c r="G61" t="s">
        <v>165</v>
      </c>
      <c r="H61">
        <v>188</v>
      </c>
      <c r="I61" s="2">
        <v>44253</v>
      </c>
      <c r="J61" s="2">
        <v>44253</v>
      </c>
      <c r="K61">
        <v>188</v>
      </c>
    </row>
    <row r="62" spans="1:11" x14ac:dyDescent="0.25">
      <c r="A62" t="str">
        <f>"Z463096ABA"</f>
        <v>Z463096ABA</v>
      </c>
      <c r="B62" t="str">
        <f t="shared" si="1"/>
        <v>06363391001</v>
      </c>
      <c r="C62" t="s">
        <v>16</v>
      </c>
      <c r="D62" t="s">
        <v>166</v>
      </c>
      <c r="E62" t="s">
        <v>29</v>
      </c>
      <c r="F62" s="1" t="s">
        <v>167</v>
      </c>
      <c r="G62" t="s">
        <v>168</v>
      </c>
      <c r="H62">
        <v>7632.72</v>
      </c>
      <c r="I62" s="2">
        <v>44257</v>
      </c>
      <c r="J62" s="2">
        <v>44615</v>
      </c>
      <c r="K62">
        <v>0</v>
      </c>
    </row>
    <row r="63" spans="1:11" x14ac:dyDescent="0.25">
      <c r="A63" t="str">
        <f>"8555983C85"</f>
        <v>8555983C85</v>
      </c>
      <c r="B63" t="str">
        <f t="shared" si="1"/>
        <v>06363391001</v>
      </c>
      <c r="C63" t="s">
        <v>16</v>
      </c>
      <c r="D63" t="s">
        <v>169</v>
      </c>
      <c r="E63" t="s">
        <v>39</v>
      </c>
      <c r="F63" s="1" t="s">
        <v>170</v>
      </c>
      <c r="G63" t="s">
        <v>171</v>
      </c>
      <c r="H63">
        <v>43679.29</v>
      </c>
      <c r="I63" s="2">
        <v>44298</v>
      </c>
      <c r="J63" s="2">
        <v>44327</v>
      </c>
      <c r="K63">
        <v>43679.29</v>
      </c>
    </row>
    <row r="64" spans="1:11" x14ac:dyDescent="0.25">
      <c r="A64" t="str">
        <f>"ZEA2FC5E5A"</f>
        <v>ZEA2FC5E5A</v>
      </c>
      <c r="B64" t="str">
        <f t="shared" si="1"/>
        <v>06363391001</v>
      </c>
      <c r="C64" t="s">
        <v>16</v>
      </c>
      <c r="D64" t="s">
        <v>172</v>
      </c>
      <c r="E64" t="s">
        <v>39</v>
      </c>
      <c r="F64" s="1" t="s">
        <v>173</v>
      </c>
      <c r="G64" t="s">
        <v>174</v>
      </c>
      <c r="H64">
        <v>25185.74</v>
      </c>
      <c r="I64" s="2">
        <v>44319</v>
      </c>
      <c r="J64" s="2">
        <v>44348</v>
      </c>
      <c r="K64">
        <v>25185.74</v>
      </c>
    </row>
    <row r="65" spans="1:11" x14ac:dyDescent="0.25">
      <c r="A65" t="str">
        <f>"ZC730DBB30"</f>
        <v>ZC730DBB30</v>
      </c>
      <c r="B65" t="str">
        <f t="shared" si="1"/>
        <v>06363391001</v>
      </c>
      <c r="C65" t="s">
        <v>16</v>
      </c>
      <c r="D65" t="s">
        <v>175</v>
      </c>
      <c r="E65" t="s">
        <v>29</v>
      </c>
      <c r="F65" s="1" t="s">
        <v>176</v>
      </c>
      <c r="G65" t="s">
        <v>177</v>
      </c>
      <c r="H65">
        <v>10080</v>
      </c>
      <c r="I65" s="2">
        <v>44302</v>
      </c>
      <c r="J65" s="2">
        <v>45823</v>
      </c>
      <c r="K65">
        <v>1680</v>
      </c>
    </row>
    <row r="66" spans="1:11" x14ac:dyDescent="0.25">
      <c r="A66" t="str">
        <f>"Z8D30E30E6"</f>
        <v>Z8D30E30E6</v>
      </c>
      <c r="B66" t="str">
        <f t="shared" si="1"/>
        <v>06363391001</v>
      </c>
      <c r="C66" t="s">
        <v>16</v>
      </c>
      <c r="D66" t="s">
        <v>178</v>
      </c>
      <c r="E66" t="s">
        <v>29</v>
      </c>
      <c r="F66" s="1" t="s">
        <v>179</v>
      </c>
      <c r="G66" t="s">
        <v>180</v>
      </c>
      <c r="H66">
        <v>652.5</v>
      </c>
      <c r="I66" s="2">
        <v>44270</v>
      </c>
      <c r="J66" s="2">
        <v>44364</v>
      </c>
      <c r="K66">
        <v>652.5</v>
      </c>
    </row>
    <row r="67" spans="1:11" x14ac:dyDescent="0.25">
      <c r="A67" t="str">
        <f>"Z6030E1610"</f>
        <v>Z6030E1610</v>
      </c>
      <c r="B67" t="str">
        <f t="shared" ref="B67:B98" si="2">"06363391001"</f>
        <v>06363391001</v>
      </c>
      <c r="C67" t="s">
        <v>16</v>
      </c>
      <c r="D67" t="s">
        <v>178</v>
      </c>
      <c r="E67" t="s">
        <v>29</v>
      </c>
      <c r="F67" s="1" t="s">
        <v>181</v>
      </c>
      <c r="G67" t="s">
        <v>182</v>
      </c>
      <c r="H67">
        <v>4522.3</v>
      </c>
      <c r="I67" s="2">
        <v>44259</v>
      </c>
      <c r="J67" s="2">
        <v>44293</v>
      </c>
      <c r="K67">
        <v>4347.2</v>
      </c>
    </row>
    <row r="68" spans="1:11" x14ac:dyDescent="0.25">
      <c r="A68" t="str">
        <f>"ZEB30FE703"</f>
        <v>ZEB30FE703</v>
      </c>
      <c r="B68" t="str">
        <f t="shared" si="2"/>
        <v>06363391001</v>
      </c>
      <c r="C68" t="s">
        <v>16</v>
      </c>
      <c r="D68" t="s">
        <v>183</v>
      </c>
      <c r="E68" t="s">
        <v>29</v>
      </c>
      <c r="F68" s="1" t="s">
        <v>184</v>
      </c>
      <c r="G68" t="s">
        <v>185</v>
      </c>
      <c r="H68">
        <v>450</v>
      </c>
      <c r="I68" s="2">
        <v>44284</v>
      </c>
      <c r="J68" s="2">
        <v>44284</v>
      </c>
      <c r="K68">
        <v>450</v>
      </c>
    </row>
    <row r="69" spans="1:11" x14ac:dyDescent="0.25">
      <c r="A69" t="str">
        <f>"ZA23101CDF"</f>
        <v>ZA23101CDF</v>
      </c>
      <c r="B69" t="str">
        <f t="shared" si="2"/>
        <v>06363391001</v>
      </c>
      <c r="C69" t="s">
        <v>16</v>
      </c>
      <c r="D69" t="s">
        <v>186</v>
      </c>
      <c r="E69" t="s">
        <v>29</v>
      </c>
      <c r="F69" s="1" t="s">
        <v>187</v>
      </c>
      <c r="G69" t="s">
        <v>188</v>
      </c>
      <c r="H69">
        <v>1120</v>
      </c>
      <c r="I69" s="2">
        <v>44272</v>
      </c>
      <c r="J69" s="2">
        <v>44274</v>
      </c>
      <c r="K69">
        <v>1120</v>
      </c>
    </row>
    <row r="70" spans="1:11" x14ac:dyDescent="0.25">
      <c r="A70" t="str">
        <f>"Z67311DEB1"</f>
        <v>Z67311DEB1</v>
      </c>
      <c r="B70" t="str">
        <f t="shared" si="2"/>
        <v>06363391001</v>
      </c>
      <c r="C70" t="s">
        <v>16</v>
      </c>
      <c r="D70" t="s">
        <v>189</v>
      </c>
      <c r="E70" t="s">
        <v>29</v>
      </c>
      <c r="F70" s="1" t="s">
        <v>190</v>
      </c>
      <c r="G70" t="s">
        <v>191</v>
      </c>
      <c r="H70">
        <v>770</v>
      </c>
      <c r="I70" s="2">
        <v>44281</v>
      </c>
      <c r="J70" s="2">
        <v>44298</v>
      </c>
      <c r="K70">
        <v>770</v>
      </c>
    </row>
    <row r="71" spans="1:11" x14ac:dyDescent="0.25">
      <c r="A71" t="str">
        <f>"8570606FCC"</f>
        <v>8570606FCC</v>
      </c>
      <c r="B71" t="str">
        <f t="shared" si="2"/>
        <v>06363391001</v>
      </c>
      <c r="C71" t="s">
        <v>16</v>
      </c>
      <c r="D71" t="s">
        <v>192</v>
      </c>
      <c r="E71" t="s">
        <v>39</v>
      </c>
      <c r="F71" s="1" t="s">
        <v>193</v>
      </c>
      <c r="G71" t="s">
        <v>111</v>
      </c>
      <c r="H71">
        <v>157603.32999999999</v>
      </c>
      <c r="I71" s="2">
        <v>44287</v>
      </c>
      <c r="J71" s="2">
        <v>44650</v>
      </c>
      <c r="K71">
        <v>83605.440000000002</v>
      </c>
    </row>
    <row r="72" spans="1:11" x14ac:dyDescent="0.25">
      <c r="A72" t="str">
        <f>"Z01311BA60"</f>
        <v>Z01311BA60</v>
      </c>
      <c r="B72" t="str">
        <f t="shared" si="2"/>
        <v>06363391001</v>
      </c>
      <c r="C72" t="s">
        <v>16</v>
      </c>
      <c r="D72" t="s">
        <v>194</v>
      </c>
      <c r="E72" t="s">
        <v>29</v>
      </c>
      <c r="F72" s="1" t="s">
        <v>195</v>
      </c>
      <c r="G72" t="s">
        <v>196</v>
      </c>
      <c r="H72">
        <v>3850</v>
      </c>
      <c r="I72" s="2">
        <v>44305</v>
      </c>
      <c r="J72" s="2">
        <v>44306</v>
      </c>
      <c r="K72">
        <v>3850</v>
      </c>
    </row>
    <row r="73" spans="1:11" x14ac:dyDescent="0.25">
      <c r="A73" t="str">
        <f>"ZB83152C1E"</f>
        <v>ZB83152C1E</v>
      </c>
      <c r="B73" t="str">
        <f t="shared" si="2"/>
        <v>06363391001</v>
      </c>
      <c r="C73" t="s">
        <v>16</v>
      </c>
      <c r="D73" t="s">
        <v>197</v>
      </c>
      <c r="E73" t="s">
        <v>18</v>
      </c>
      <c r="F73" s="1" t="s">
        <v>118</v>
      </c>
      <c r="G73" t="s">
        <v>119</v>
      </c>
      <c r="H73">
        <v>6534</v>
      </c>
      <c r="I73" s="2">
        <v>44301</v>
      </c>
      <c r="J73" s="2">
        <v>44363</v>
      </c>
      <c r="K73">
        <v>6534</v>
      </c>
    </row>
    <row r="74" spans="1:11" x14ac:dyDescent="0.25">
      <c r="A74" t="str">
        <f>"Z21312155C"</f>
        <v>Z21312155C</v>
      </c>
      <c r="B74" t="str">
        <f t="shared" si="2"/>
        <v>06363391001</v>
      </c>
      <c r="C74" t="s">
        <v>16</v>
      </c>
      <c r="D74" t="s">
        <v>198</v>
      </c>
      <c r="E74" t="s">
        <v>29</v>
      </c>
      <c r="F74" s="1" t="s">
        <v>199</v>
      </c>
      <c r="G74" t="s">
        <v>200</v>
      </c>
      <c r="H74">
        <v>2770</v>
      </c>
      <c r="I74" s="2">
        <v>44438</v>
      </c>
      <c r="J74" s="2">
        <v>44439</v>
      </c>
      <c r="K74">
        <v>2770</v>
      </c>
    </row>
    <row r="75" spans="1:11" x14ac:dyDescent="0.25">
      <c r="A75" t="str">
        <f>"ZAC3154260"</f>
        <v>ZAC3154260</v>
      </c>
      <c r="B75" t="str">
        <f t="shared" si="2"/>
        <v>06363391001</v>
      </c>
      <c r="C75" t="s">
        <v>16</v>
      </c>
      <c r="D75" t="s">
        <v>201</v>
      </c>
      <c r="E75" t="s">
        <v>39</v>
      </c>
      <c r="F75" s="1" t="s">
        <v>202</v>
      </c>
      <c r="H75">
        <v>0</v>
      </c>
      <c r="K75">
        <v>0</v>
      </c>
    </row>
    <row r="76" spans="1:11" x14ac:dyDescent="0.25">
      <c r="A76" t="str">
        <f>"Z5E31779A2"</f>
        <v>Z5E31779A2</v>
      </c>
      <c r="B76" t="str">
        <f t="shared" si="2"/>
        <v>06363391001</v>
      </c>
      <c r="C76" t="s">
        <v>16</v>
      </c>
      <c r="D76" t="s">
        <v>203</v>
      </c>
      <c r="E76" t="s">
        <v>29</v>
      </c>
      <c r="F76" s="1" t="s">
        <v>151</v>
      </c>
      <c r="G76" t="s">
        <v>152</v>
      </c>
      <c r="H76">
        <v>650</v>
      </c>
      <c r="I76" s="2">
        <v>44334</v>
      </c>
      <c r="J76" s="2">
        <v>44356</v>
      </c>
      <c r="K76">
        <v>650</v>
      </c>
    </row>
    <row r="77" spans="1:11" x14ac:dyDescent="0.25">
      <c r="A77" t="str">
        <f>"ZE33177934"</f>
        <v>ZE33177934</v>
      </c>
      <c r="B77" t="str">
        <f t="shared" si="2"/>
        <v>06363391001</v>
      </c>
      <c r="C77" t="s">
        <v>16</v>
      </c>
      <c r="D77" t="s">
        <v>204</v>
      </c>
      <c r="E77" t="s">
        <v>29</v>
      </c>
      <c r="F77" s="1" t="s">
        <v>205</v>
      </c>
      <c r="G77" t="s">
        <v>206</v>
      </c>
      <c r="H77">
        <v>4000</v>
      </c>
      <c r="I77" s="2">
        <v>44329</v>
      </c>
      <c r="J77" s="2">
        <v>44357</v>
      </c>
      <c r="K77">
        <v>4000</v>
      </c>
    </row>
    <row r="78" spans="1:11" x14ac:dyDescent="0.25">
      <c r="A78" t="str">
        <f>"864667993B"</f>
        <v>864667993B</v>
      </c>
      <c r="B78" t="str">
        <f t="shared" si="2"/>
        <v>06363391001</v>
      </c>
      <c r="C78" t="s">
        <v>16</v>
      </c>
      <c r="D78" t="s">
        <v>207</v>
      </c>
      <c r="E78" t="s">
        <v>18</v>
      </c>
      <c r="F78" s="1" t="s">
        <v>208</v>
      </c>
      <c r="G78" t="s">
        <v>209</v>
      </c>
      <c r="H78">
        <v>441319.07</v>
      </c>
      <c r="I78" s="2">
        <v>44287</v>
      </c>
      <c r="J78" s="2">
        <v>45704</v>
      </c>
      <c r="K78">
        <v>52745.19</v>
      </c>
    </row>
    <row r="79" spans="1:11" x14ac:dyDescent="0.25">
      <c r="A79" t="str">
        <f>"Z7D31AD509"</f>
        <v>Z7D31AD509</v>
      </c>
      <c r="B79" t="str">
        <f t="shared" si="2"/>
        <v>06363391001</v>
      </c>
      <c r="C79" t="s">
        <v>16</v>
      </c>
      <c r="D79" t="s">
        <v>210</v>
      </c>
      <c r="E79" t="s">
        <v>29</v>
      </c>
      <c r="F79" s="1" t="s">
        <v>211</v>
      </c>
      <c r="G79" t="s">
        <v>212</v>
      </c>
      <c r="H79">
        <v>750</v>
      </c>
      <c r="I79" s="2">
        <v>44327</v>
      </c>
      <c r="J79" s="2">
        <v>44335</v>
      </c>
      <c r="K79">
        <v>750</v>
      </c>
    </row>
    <row r="80" spans="1:11" x14ac:dyDescent="0.25">
      <c r="A80" t="str">
        <f>"8716402A78"</f>
        <v>8716402A78</v>
      </c>
      <c r="B80" t="str">
        <f t="shared" si="2"/>
        <v>06363391001</v>
      </c>
      <c r="C80" t="s">
        <v>16</v>
      </c>
      <c r="D80" t="s">
        <v>213</v>
      </c>
      <c r="E80" t="s">
        <v>18</v>
      </c>
      <c r="F80" s="1" t="s">
        <v>214</v>
      </c>
      <c r="G80" t="s">
        <v>215</v>
      </c>
      <c r="H80">
        <v>120162.63</v>
      </c>
      <c r="I80" s="2">
        <v>44317</v>
      </c>
      <c r="J80" s="2">
        <v>45412</v>
      </c>
      <c r="K80">
        <v>7351.58</v>
      </c>
    </row>
    <row r="81" spans="1:11" x14ac:dyDescent="0.25">
      <c r="A81" t="str">
        <f>"Z1A31B96F5"</f>
        <v>Z1A31B96F5</v>
      </c>
      <c r="B81" t="str">
        <f t="shared" si="2"/>
        <v>06363391001</v>
      </c>
      <c r="C81" t="s">
        <v>16</v>
      </c>
      <c r="D81" t="s">
        <v>216</v>
      </c>
      <c r="E81" t="s">
        <v>29</v>
      </c>
      <c r="F81" s="1" t="s">
        <v>127</v>
      </c>
      <c r="G81" t="s">
        <v>128</v>
      </c>
      <c r="H81">
        <v>1100</v>
      </c>
      <c r="I81" s="2">
        <v>44341</v>
      </c>
      <c r="J81" s="2">
        <v>44341</v>
      </c>
      <c r="K81">
        <v>1100</v>
      </c>
    </row>
    <row r="82" spans="1:11" x14ac:dyDescent="0.25">
      <c r="A82" t="str">
        <f>"Z8931C2A88"</f>
        <v>Z8931C2A88</v>
      </c>
      <c r="B82" t="str">
        <f t="shared" si="2"/>
        <v>06363391001</v>
      </c>
      <c r="C82" t="s">
        <v>16</v>
      </c>
      <c r="D82" t="s">
        <v>192</v>
      </c>
      <c r="E82" t="s">
        <v>29</v>
      </c>
      <c r="F82" s="1" t="s">
        <v>217</v>
      </c>
      <c r="G82" t="s">
        <v>218</v>
      </c>
      <c r="H82">
        <v>7686.85</v>
      </c>
      <c r="I82" s="2">
        <v>44333</v>
      </c>
      <c r="J82" s="2">
        <v>44341</v>
      </c>
      <c r="K82">
        <v>7686.84</v>
      </c>
    </row>
    <row r="83" spans="1:11" x14ac:dyDescent="0.25">
      <c r="A83" t="str">
        <f>"Z5B31D93B1"</f>
        <v>Z5B31D93B1</v>
      </c>
      <c r="B83" t="str">
        <f t="shared" si="2"/>
        <v>06363391001</v>
      </c>
      <c r="C83" t="s">
        <v>16</v>
      </c>
      <c r="D83" t="s">
        <v>219</v>
      </c>
      <c r="E83" t="s">
        <v>29</v>
      </c>
      <c r="F83" s="1" t="s">
        <v>220</v>
      </c>
      <c r="G83" t="s">
        <v>221</v>
      </c>
      <c r="H83">
        <v>19040</v>
      </c>
      <c r="I83" s="2">
        <v>44341</v>
      </c>
      <c r="J83" s="2">
        <v>44356</v>
      </c>
      <c r="K83">
        <v>19040</v>
      </c>
    </row>
    <row r="84" spans="1:11" x14ac:dyDescent="0.25">
      <c r="A84" t="str">
        <f>"Z6531E6D1C"</f>
        <v>Z6531E6D1C</v>
      </c>
      <c r="B84" t="str">
        <f t="shared" si="2"/>
        <v>06363391001</v>
      </c>
      <c r="C84" t="s">
        <v>16</v>
      </c>
      <c r="D84" t="s">
        <v>222</v>
      </c>
      <c r="E84" t="s">
        <v>29</v>
      </c>
      <c r="F84" s="1" t="s">
        <v>59</v>
      </c>
      <c r="G84" t="s">
        <v>60</v>
      </c>
      <c r="H84">
        <v>1570</v>
      </c>
      <c r="I84" s="2">
        <v>44343</v>
      </c>
      <c r="J84" s="2">
        <v>44389</v>
      </c>
      <c r="K84">
        <v>1570</v>
      </c>
    </row>
    <row r="85" spans="1:11" x14ac:dyDescent="0.25">
      <c r="A85" t="str">
        <f>"Z6F31F99DE"</f>
        <v>Z6F31F99DE</v>
      </c>
      <c r="B85" t="str">
        <f t="shared" si="2"/>
        <v>06363391001</v>
      </c>
      <c r="C85" t="s">
        <v>16</v>
      </c>
      <c r="D85" t="s">
        <v>223</v>
      </c>
      <c r="E85" t="s">
        <v>29</v>
      </c>
      <c r="F85" s="1" t="s">
        <v>224</v>
      </c>
      <c r="G85" t="s">
        <v>225</v>
      </c>
      <c r="H85">
        <v>762</v>
      </c>
      <c r="I85" s="2">
        <v>44350</v>
      </c>
      <c r="J85" s="2">
        <v>44354</v>
      </c>
      <c r="K85">
        <v>762</v>
      </c>
    </row>
    <row r="86" spans="1:11" x14ac:dyDescent="0.25">
      <c r="A86" t="str">
        <f>"Z2031F9B20"</f>
        <v>Z2031F9B20</v>
      </c>
      <c r="B86" t="str">
        <f t="shared" si="2"/>
        <v>06363391001</v>
      </c>
      <c r="C86" t="s">
        <v>16</v>
      </c>
      <c r="D86" t="s">
        <v>226</v>
      </c>
      <c r="E86" t="s">
        <v>29</v>
      </c>
      <c r="F86" s="1" t="s">
        <v>227</v>
      </c>
      <c r="G86" t="s">
        <v>228</v>
      </c>
      <c r="H86">
        <v>1650</v>
      </c>
      <c r="I86" s="2">
        <v>44368</v>
      </c>
      <c r="J86" s="2">
        <v>44368</v>
      </c>
      <c r="K86">
        <v>1650</v>
      </c>
    </row>
    <row r="87" spans="1:11" x14ac:dyDescent="0.25">
      <c r="A87" t="str">
        <f>"Z43321A558"</f>
        <v>Z43321A558</v>
      </c>
      <c r="B87" t="str">
        <f t="shared" si="2"/>
        <v>06363391001</v>
      </c>
      <c r="C87" t="s">
        <v>16</v>
      </c>
      <c r="D87" t="s">
        <v>229</v>
      </c>
      <c r="E87" t="s">
        <v>29</v>
      </c>
      <c r="F87" s="1" t="s">
        <v>230</v>
      </c>
      <c r="G87" t="s">
        <v>231</v>
      </c>
      <c r="H87">
        <v>320</v>
      </c>
      <c r="I87" s="2">
        <v>44372</v>
      </c>
      <c r="J87" s="2">
        <v>44372</v>
      </c>
      <c r="K87">
        <v>320</v>
      </c>
    </row>
    <row r="88" spans="1:11" x14ac:dyDescent="0.25">
      <c r="A88" t="str">
        <f>"Z16319C719"</f>
        <v>Z16319C719</v>
      </c>
      <c r="B88" t="str">
        <f t="shared" si="2"/>
        <v>06363391001</v>
      </c>
      <c r="C88" t="s">
        <v>16</v>
      </c>
      <c r="D88" t="s">
        <v>232</v>
      </c>
      <c r="E88" t="s">
        <v>39</v>
      </c>
      <c r="F88" s="1" t="s">
        <v>233</v>
      </c>
      <c r="G88" t="s">
        <v>234</v>
      </c>
      <c r="H88">
        <v>5958.6</v>
      </c>
      <c r="I88" s="2">
        <v>44351</v>
      </c>
      <c r="J88" s="2">
        <v>44368</v>
      </c>
      <c r="K88">
        <v>5958.6</v>
      </c>
    </row>
    <row r="89" spans="1:11" x14ac:dyDescent="0.25">
      <c r="A89" t="str">
        <f>"8795957D54"</f>
        <v>8795957D54</v>
      </c>
      <c r="B89" t="str">
        <f t="shared" si="2"/>
        <v>06363391001</v>
      </c>
      <c r="C89" t="s">
        <v>16</v>
      </c>
      <c r="D89" t="s">
        <v>235</v>
      </c>
      <c r="E89" t="s">
        <v>18</v>
      </c>
      <c r="F89" s="1" t="s">
        <v>22</v>
      </c>
      <c r="G89" t="s">
        <v>23</v>
      </c>
      <c r="H89">
        <v>66152.800000000003</v>
      </c>
      <c r="I89" s="2">
        <v>44494</v>
      </c>
      <c r="J89" s="2">
        <v>46319</v>
      </c>
      <c r="K89">
        <v>0</v>
      </c>
    </row>
    <row r="90" spans="1:11" x14ac:dyDescent="0.25">
      <c r="A90" t="str">
        <f>"8795827210"</f>
        <v>8795827210</v>
      </c>
      <c r="B90" t="str">
        <f t="shared" si="2"/>
        <v>06363391001</v>
      </c>
      <c r="C90" t="s">
        <v>16</v>
      </c>
      <c r="D90" t="s">
        <v>236</v>
      </c>
      <c r="E90" t="s">
        <v>18</v>
      </c>
      <c r="F90" s="1" t="s">
        <v>237</v>
      </c>
      <c r="G90" t="s">
        <v>238</v>
      </c>
      <c r="H90">
        <v>0</v>
      </c>
      <c r="I90" s="2">
        <v>44470</v>
      </c>
      <c r="J90" s="2">
        <v>44834</v>
      </c>
      <c r="K90">
        <v>95686.32</v>
      </c>
    </row>
    <row r="91" spans="1:11" x14ac:dyDescent="0.25">
      <c r="A91" t="str">
        <f>"Z83322E0A8"</f>
        <v>Z83322E0A8</v>
      </c>
      <c r="B91" t="str">
        <f t="shared" si="2"/>
        <v>06363391001</v>
      </c>
      <c r="C91" t="s">
        <v>16</v>
      </c>
      <c r="D91" t="s">
        <v>239</v>
      </c>
      <c r="E91" t="s">
        <v>29</v>
      </c>
      <c r="F91" s="1" t="s">
        <v>193</v>
      </c>
      <c r="G91" t="s">
        <v>111</v>
      </c>
      <c r="H91">
        <v>31391.9</v>
      </c>
      <c r="I91" s="2">
        <v>44378</v>
      </c>
      <c r="J91" s="2">
        <v>44488</v>
      </c>
      <c r="K91">
        <v>31391.9</v>
      </c>
    </row>
    <row r="92" spans="1:11" x14ac:dyDescent="0.25">
      <c r="A92" t="str">
        <f>"ZE13224C73"</f>
        <v>ZE13224C73</v>
      </c>
      <c r="B92" t="str">
        <f t="shared" si="2"/>
        <v>06363391001</v>
      </c>
      <c r="C92" t="s">
        <v>16</v>
      </c>
      <c r="D92" t="s">
        <v>240</v>
      </c>
      <c r="E92" t="s">
        <v>29</v>
      </c>
      <c r="F92" s="1" t="s">
        <v>241</v>
      </c>
      <c r="G92" t="s">
        <v>242</v>
      </c>
      <c r="H92">
        <v>9000</v>
      </c>
      <c r="I92" s="2">
        <v>44384</v>
      </c>
      <c r="J92" s="2">
        <v>44392</v>
      </c>
      <c r="K92">
        <v>9000</v>
      </c>
    </row>
    <row r="93" spans="1:11" x14ac:dyDescent="0.25">
      <c r="A93" t="str">
        <f>"Z3F322B4D6"</f>
        <v>Z3F322B4D6</v>
      </c>
      <c r="B93" t="str">
        <f t="shared" si="2"/>
        <v>06363391001</v>
      </c>
      <c r="C93" t="s">
        <v>16</v>
      </c>
      <c r="D93" t="s">
        <v>243</v>
      </c>
      <c r="E93" t="s">
        <v>18</v>
      </c>
      <c r="F93" s="1" t="s">
        <v>118</v>
      </c>
      <c r="G93" t="s">
        <v>119</v>
      </c>
      <c r="H93">
        <v>1080</v>
      </c>
      <c r="I93" s="2">
        <v>44372</v>
      </c>
      <c r="J93" s="2">
        <v>44385</v>
      </c>
      <c r="K93">
        <v>1080</v>
      </c>
    </row>
    <row r="94" spans="1:11" x14ac:dyDescent="0.25">
      <c r="A94" t="str">
        <f>"ZE6324F63E"</f>
        <v>ZE6324F63E</v>
      </c>
      <c r="B94" t="str">
        <f t="shared" si="2"/>
        <v>06363391001</v>
      </c>
      <c r="C94" t="s">
        <v>16</v>
      </c>
      <c r="D94" t="s">
        <v>244</v>
      </c>
      <c r="E94" t="s">
        <v>29</v>
      </c>
      <c r="F94" s="1" t="s">
        <v>245</v>
      </c>
      <c r="G94" t="s">
        <v>246</v>
      </c>
      <c r="H94">
        <v>630.70000000000005</v>
      </c>
      <c r="I94" s="2">
        <v>44378</v>
      </c>
      <c r="J94" s="2">
        <v>44460</v>
      </c>
      <c r="K94">
        <v>630.70000000000005</v>
      </c>
    </row>
    <row r="95" spans="1:11" x14ac:dyDescent="0.25">
      <c r="A95" t="str">
        <f>"8754731890"</f>
        <v>8754731890</v>
      </c>
      <c r="B95" t="str">
        <f t="shared" si="2"/>
        <v>06363391001</v>
      </c>
      <c r="C95" t="s">
        <v>16</v>
      </c>
      <c r="D95" t="s">
        <v>247</v>
      </c>
      <c r="E95" t="s">
        <v>29</v>
      </c>
      <c r="F95" s="1" t="s">
        <v>248</v>
      </c>
      <c r="G95" t="s">
        <v>249</v>
      </c>
      <c r="H95">
        <v>53568</v>
      </c>
      <c r="I95" s="2">
        <v>44378</v>
      </c>
      <c r="J95" s="2">
        <v>45107</v>
      </c>
      <c r="K95">
        <v>5223.7299999999996</v>
      </c>
    </row>
    <row r="96" spans="1:11" x14ac:dyDescent="0.25">
      <c r="A96" t="str">
        <f>"0000000000"</f>
        <v>0000000000</v>
      </c>
      <c r="B96" t="str">
        <f t="shared" si="2"/>
        <v>06363391001</v>
      </c>
      <c r="C96" t="s">
        <v>16</v>
      </c>
      <c r="D96" t="s">
        <v>250</v>
      </c>
      <c r="E96" t="s">
        <v>29</v>
      </c>
      <c r="F96" s="1" t="s">
        <v>251</v>
      </c>
      <c r="G96" t="s">
        <v>252</v>
      </c>
      <c r="H96">
        <v>4585</v>
      </c>
      <c r="I96" s="2">
        <v>44378</v>
      </c>
      <c r="J96" s="2">
        <v>44742</v>
      </c>
      <c r="K96">
        <v>4550</v>
      </c>
    </row>
    <row r="97" spans="1:11" x14ac:dyDescent="0.25">
      <c r="A97" t="str">
        <f>"ZCF325F4D9"</f>
        <v>ZCF325F4D9</v>
      </c>
      <c r="B97" t="str">
        <f t="shared" si="2"/>
        <v>06363391001</v>
      </c>
      <c r="C97" t="s">
        <v>16</v>
      </c>
      <c r="D97" t="s">
        <v>253</v>
      </c>
      <c r="E97" t="s">
        <v>29</v>
      </c>
      <c r="F97" s="1" t="s">
        <v>254</v>
      </c>
      <c r="G97" t="s">
        <v>255</v>
      </c>
      <c r="H97">
        <v>1895.82</v>
      </c>
      <c r="I97" s="2">
        <v>44389</v>
      </c>
      <c r="J97" s="2">
        <v>44396</v>
      </c>
      <c r="K97">
        <v>1895.81</v>
      </c>
    </row>
    <row r="98" spans="1:11" x14ac:dyDescent="0.25">
      <c r="A98" t="str">
        <f>"Z7D326C332"</f>
        <v>Z7D326C332</v>
      </c>
      <c r="B98" t="str">
        <f t="shared" si="2"/>
        <v>06363391001</v>
      </c>
      <c r="C98" t="s">
        <v>16</v>
      </c>
      <c r="D98" t="s">
        <v>256</v>
      </c>
      <c r="E98" t="s">
        <v>18</v>
      </c>
      <c r="F98" s="1" t="s">
        <v>118</v>
      </c>
      <c r="G98" t="s">
        <v>119</v>
      </c>
      <c r="H98">
        <v>16794</v>
      </c>
      <c r="I98" s="2">
        <v>44393</v>
      </c>
      <c r="J98" s="2">
        <v>44439</v>
      </c>
      <c r="K98">
        <v>16794</v>
      </c>
    </row>
    <row r="99" spans="1:11" x14ac:dyDescent="0.25">
      <c r="A99" t="str">
        <f>"Z173284D4E"</f>
        <v>Z173284D4E</v>
      </c>
      <c r="B99" t="str">
        <f t="shared" ref="B99:B130" si="3">"06363391001"</f>
        <v>06363391001</v>
      </c>
      <c r="C99" t="s">
        <v>16</v>
      </c>
      <c r="D99" t="s">
        <v>257</v>
      </c>
      <c r="E99" t="s">
        <v>29</v>
      </c>
      <c r="F99" s="1" t="s">
        <v>241</v>
      </c>
      <c r="G99" t="s">
        <v>242</v>
      </c>
      <c r="H99">
        <v>400</v>
      </c>
      <c r="I99" s="2">
        <v>44403</v>
      </c>
      <c r="J99" s="2">
        <v>44407</v>
      </c>
      <c r="K99">
        <v>400</v>
      </c>
    </row>
    <row r="100" spans="1:11" x14ac:dyDescent="0.25">
      <c r="A100" t="str">
        <f>"Z4C32A6147"</f>
        <v>Z4C32A6147</v>
      </c>
      <c r="B100" t="str">
        <f t="shared" si="3"/>
        <v>06363391001</v>
      </c>
      <c r="C100" t="s">
        <v>16</v>
      </c>
      <c r="D100" t="s">
        <v>258</v>
      </c>
      <c r="E100" t="s">
        <v>29</v>
      </c>
      <c r="F100" s="1" t="s">
        <v>59</v>
      </c>
      <c r="G100" t="s">
        <v>60</v>
      </c>
      <c r="H100">
        <v>500</v>
      </c>
      <c r="I100" s="2">
        <v>44410</v>
      </c>
      <c r="J100" s="2">
        <v>44453</v>
      </c>
      <c r="K100">
        <v>500</v>
      </c>
    </row>
    <row r="101" spans="1:11" x14ac:dyDescent="0.25">
      <c r="A101" t="str">
        <f>"Z6332BD145"</f>
        <v>Z6332BD145</v>
      </c>
      <c r="B101" t="str">
        <f t="shared" si="3"/>
        <v>06363391001</v>
      </c>
      <c r="C101" t="s">
        <v>16</v>
      </c>
      <c r="D101" t="s">
        <v>259</v>
      </c>
      <c r="E101" t="s">
        <v>29</v>
      </c>
      <c r="F101" s="1" t="s">
        <v>241</v>
      </c>
      <c r="G101" t="s">
        <v>242</v>
      </c>
      <c r="H101">
        <v>480</v>
      </c>
      <c r="I101" s="2">
        <v>44436</v>
      </c>
      <c r="J101" s="2">
        <v>44436</v>
      </c>
      <c r="K101">
        <v>480</v>
      </c>
    </row>
    <row r="102" spans="1:11" x14ac:dyDescent="0.25">
      <c r="A102" t="str">
        <f>"885694021B"</f>
        <v>885694021B</v>
      </c>
      <c r="B102" t="str">
        <f t="shared" si="3"/>
        <v>06363391001</v>
      </c>
      <c r="C102" t="s">
        <v>16</v>
      </c>
      <c r="D102" t="s">
        <v>260</v>
      </c>
      <c r="E102" t="s">
        <v>18</v>
      </c>
      <c r="F102" s="1" t="s">
        <v>261</v>
      </c>
      <c r="G102" s="1" t="s">
        <v>261</v>
      </c>
      <c r="H102">
        <v>103122.38</v>
      </c>
      <c r="I102" s="2">
        <v>44454</v>
      </c>
      <c r="J102" s="2">
        <v>45500</v>
      </c>
      <c r="K102">
        <v>5926.21</v>
      </c>
    </row>
    <row r="103" spans="1:11" x14ac:dyDescent="0.25">
      <c r="A103" t="str">
        <f>"Z8A32E1474"</f>
        <v>Z8A32E1474</v>
      </c>
      <c r="B103" t="str">
        <f t="shared" si="3"/>
        <v>06363391001</v>
      </c>
      <c r="C103" t="s">
        <v>16</v>
      </c>
      <c r="D103" t="s">
        <v>262</v>
      </c>
      <c r="E103" t="s">
        <v>29</v>
      </c>
      <c r="F103" s="1" t="s">
        <v>263</v>
      </c>
      <c r="G103" t="s">
        <v>264</v>
      </c>
      <c r="H103">
        <v>720</v>
      </c>
      <c r="I103" s="2">
        <v>44440</v>
      </c>
      <c r="J103" s="2">
        <v>44441</v>
      </c>
      <c r="K103">
        <v>720</v>
      </c>
    </row>
    <row r="104" spans="1:11" x14ac:dyDescent="0.25">
      <c r="A104" t="str">
        <f>"ZCA32BBA0C"</f>
        <v>ZCA32BBA0C</v>
      </c>
      <c r="B104" t="str">
        <f t="shared" si="3"/>
        <v>06363391001</v>
      </c>
      <c r="C104" t="s">
        <v>16</v>
      </c>
      <c r="D104" t="s">
        <v>265</v>
      </c>
      <c r="E104" t="s">
        <v>29</v>
      </c>
      <c r="F104" s="1" t="s">
        <v>266</v>
      </c>
      <c r="G104" t="s">
        <v>267</v>
      </c>
      <c r="H104">
        <v>3850</v>
      </c>
      <c r="I104" s="2">
        <v>44460</v>
      </c>
      <c r="J104" s="2">
        <v>44461</v>
      </c>
      <c r="K104">
        <v>3850</v>
      </c>
    </row>
    <row r="105" spans="1:11" x14ac:dyDescent="0.25">
      <c r="A105" t="str">
        <f>"Z3532EB9CB"</f>
        <v>Z3532EB9CB</v>
      </c>
      <c r="B105" t="str">
        <f t="shared" si="3"/>
        <v>06363391001</v>
      </c>
      <c r="C105" t="s">
        <v>16</v>
      </c>
      <c r="D105" t="s">
        <v>268</v>
      </c>
      <c r="E105" t="s">
        <v>29</v>
      </c>
      <c r="F105" s="1" t="s">
        <v>269</v>
      </c>
      <c r="G105" t="s">
        <v>270</v>
      </c>
      <c r="H105">
        <v>1600</v>
      </c>
      <c r="I105" s="2">
        <v>44447</v>
      </c>
      <c r="J105" s="2">
        <v>44448</v>
      </c>
      <c r="K105">
        <v>1600</v>
      </c>
    </row>
    <row r="106" spans="1:11" x14ac:dyDescent="0.25">
      <c r="A106" t="str">
        <f>"ZD532B4565"</f>
        <v>ZD532B4565</v>
      </c>
      <c r="B106" t="str">
        <f t="shared" si="3"/>
        <v>06363391001</v>
      </c>
      <c r="C106" t="s">
        <v>16</v>
      </c>
      <c r="D106" t="s">
        <v>271</v>
      </c>
      <c r="E106" t="s">
        <v>29</v>
      </c>
      <c r="F106" s="1" t="s">
        <v>272</v>
      </c>
      <c r="G106" t="s">
        <v>273</v>
      </c>
      <c r="H106">
        <v>958</v>
      </c>
      <c r="I106" s="2">
        <v>44414</v>
      </c>
      <c r="J106" s="2">
        <v>44561</v>
      </c>
      <c r="K106">
        <v>958</v>
      </c>
    </row>
    <row r="107" spans="1:11" x14ac:dyDescent="0.25">
      <c r="A107" t="str">
        <f>"Z5A32F9F64"</f>
        <v>Z5A32F9F64</v>
      </c>
      <c r="B107" t="str">
        <f t="shared" si="3"/>
        <v>06363391001</v>
      </c>
      <c r="C107" t="s">
        <v>16</v>
      </c>
      <c r="D107" t="s">
        <v>274</v>
      </c>
      <c r="E107" t="s">
        <v>29</v>
      </c>
      <c r="F107" s="1" t="s">
        <v>82</v>
      </c>
      <c r="G107" t="s">
        <v>83</v>
      </c>
      <c r="H107">
        <v>400</v>
      </c>
      <c r="I107" s="2">
        <v>44463</v>
      </c>
      <c r="J107" s="2">
        <v>44463</v>
      </c>
      <c r="K107">
        <v>400</v>
      </c>
    </row>
    <row r="108" spans="1:11" x14ac:dyDescent="0.25">
      <c r="A108" t="str">
        <f>"Z233304303"</f>
        <v>Z233304303</v>
      </c>
      <c r="B108" t="str">
        <f t="shared" si="3"/>
        <v>06363391001</v>
      </c>
      <c r="C108" t="s">
        <v>16</v>
      </c>
      <c r="D108" t="s">
        <v>275</v>
      </c>
      <c r="E108" t="s">
        <v>29</v>
      </c>
      <c r="F108" s="1" t="s">
        <v>276</v>
      </c>
      <c r="G108" t="s">
        <v>277</v>
      </c>
      <c r="H108">
        <v>4315</v>
      </c>
      <c r="I108" s="2">
        <v>44517</v>
      </c>
      <c r="J108" s="2">
        <v>44518</v>
      </c>
      <c r="K108">
        <v>4315</v>
      </c>
    </row>
    <row r="109" spans="1:11" x14ac:dyDescent="0.25">
      <c r="A109" t="str">
        <f>"Z6832FADF3"</f>
        <v>Z6832FADF3</v>
      </c>
      <c r="B109" t="str">
        <f t="shared" si="3"/>
        <v>06363391001</v>
      </c>
      <c r="C109" t="s">
        <v>16</v>
      </c>
      <c r="D109" t="s">
        <v>278</v>
      </c>
      <c r="E109" t="s">
        <v>29</v>
      </c>
      <c r="F109" s="1" t="s">
        <v>279</v>
      </c>
      <c r="G109" t="s">
        <v>280</v>
      </c>
      <c r="H109">
        <v>100</v>
      </c>
      <c r="I109" s="2">
        <v>44435</v>
      </c>
      <c r="J109" s="2">
        <v>44435</v>
      </c>
      <c r="K109">
        <v>100</v>
      </c>
    </row>
    <row r="110" spans="1:11" x14ac:dyDescent="0.25">
      <c r="A110" t="str">
        <f>"ZB5332EE88"</f>
        <v>ZB5332EE88</v>
      </c>
      <c r="B110" t="str">
        <f t="shared" si="3"/>
        <v>06363391001</v>
      </c>
      <c r="C110" t="s">
        <v>16</v>
      </c>
      <c r="D110" t="s">
        <v>281</v>
      </c>
      <c r="E110" t="s">
        <v>29</v>
      </c>
      <c r="F110" s="1" t="s">
        <v>241</v>
      </c>
      <c r="G110" t="s">
        <v>242</v>
      </c>
      <c r="H110">
        <v>320</v>
      </c>
      <c r="I110" s="2">
        <v>44492</v>
      </c>
      <c r="J110" s="2">
        <v>44492</v>
      </c>
      <c r="K110">
        <v>320</v>
      </c>
    </row>
    <row r="111" spans="1:11" x14ac:dyDescent="0.25">
      <c r="A111" t="str">
        <f>"ZD53349003"</f>
        <v>ZD53349003</v>
      </c>
      <c r="B111" t="str">
        <f t="shared" si="3"/>
        <v>06363391001</v>
      </c>
      <c r="C111" t="s">
        <v>16</v>
      </c>
      <c r="D111" t="s">
        <v>282</v>
      </c>
      <c r="E111" t="s">
        <v>29</v>
      </c>
      <c r="F111" s="1" t="s">
        <v>217</v>
      </c>
      <c r="G111" t="s">
        <v>218</v>
      </c>
      <c r="H111">
        <v>19521.36</v>
      </c>
      <c r="I111" s="2">
        <v>44470</v>
      </c>
      <c r="J111" s="2">
        <v>44592</v>
      </c>
      <c r="K111">
        <v>4596.6099999999997</v>
      </c>
    </row>
    <row r="112" spans="1:11" x14ac:dyDescent="0.25">
      <c r="A112" t="str">
        <f>"Z88334BFE4"</f>
        <v>Z88334BFE4</v>
      </c>
      <c r="B112" t="str">
        <f t="shared" si="3"/>
        <v>06363391001</v>
      </c>
      <c r="C112" t="s">
        <v>16</v>
      </c>
      <c r="D112" t="s">
        <v>283</v>
      </c>
      <c r="E112" t="s">
        <v>18</v>
      </c>
      <c r="F112" s="1" t="s">
        <v>118</v>
      </c>
      <c r="G112" t="s">
        <v>119</v>
      </c>
      <c r="H112">
        <v>2835</v>
      </c>
      <c r="I112" s="2">
        <v>44477</v>
      </c>
      <c r="J112" s="2">
        <v>44530</v>
      </c>
      <c r="K112">
        <v>2835</v>
      </c>
    </row>
    <row r="113" spans="1:11" x14ac:dyDescent="0.25">
      <c r="A113" t="str">
        <f>"Z9C3320A35"</f>
        <v>Z9C3320A35</v>
      </c>
      <c r="B113" t="str">
        <f t="shared" si="3"/>
        <v>06363391001</v>
      </c>
      <c r="C113" t="s">
        <v>16</v>
      </c>
      <c r="D113" t="s">
        <v>284</v>
      </c>
      <c r="E113" t="s">
        <v>29</v>
      </c>
      <c r="F113" s="1" t="s">
        <v>285</v>
      </c>
      <c r="G113" t="s">
        <v>286</v>
      </c>
      <c r="H113">
        <v>6290</v>
      </c>
      <c r="I113" s="2">
        <v>44470</v>
      </c>
      <c r="J113" s="2">
        <v>44540</v>
      </c>
      <c r="K113">
        <v>6290</v>
      </c>
    </row>
    <row r="114" spans="1:11" x14ac:dyDescent="0.25">
      <c r="A114" t="str">
        <f>"Z1433750EA"</f>
        <v>Z1433750EA</v>
      </c>
      <c r="B114" t="str">
        <f t="shared" si="3"/>
        <v>06363391001</v>
      </c>
      <c r="C114" t="s">
        <v>16</v>
      </c>
      <c r="D114" t="s">
        <v>287</v>
      </c>
      <c r="E114" t="s">
        <v>29</v>
      </c>
      <c r="F114" s="1" t="s">
        <v>288</v>
      </c>
      <c r="G114" t="s">
        <v>289</v>
      </c>
      <c r="H114">
        <v>1200</v>
      </c>
      <c r="I114" s="2">
        <v>44505</v>
      </c>
      <c r="J114" s="2">
        <v>45600</v>
      </c>
      <c r="K114">
        <v>100</v>
      </c>
    </row>
    <row r="115" spans="1:11" x14ac:dyDescent="0.25">
      <c r="A115" t="str">
        <f>"Z03339B120"</f>
        <v>Z03339B120</v>
      </c>
      <c r="B115" t="str">
        <f t="shared" si="3"/>
        <v>06363391001</v>
      </c>
      <c r="C115" t="s">
        <v>16</v>
      </c>
      <c r="D115" t="s">
        <v>290</v>
      </c>
      <c r="E115" t="s">
        <v>29</v>
      </c>
      <c r="F115" s="1" t="s">
        <v>291</v>
      </c>
      <c r="G115" t="s">
        <v>292</v>
      </c>
      <c r="H115">
        <v>3510</v>
      </c>
      <c r="I115" s="2">
        <v>44495</v>
      </c>
      <c r="J115" s="2">
        <v>44502</v>
      </c>
      <c r="K115">
        <v>3510</v>
      </c>
    </row>
    <row r="116" spans="1:11" x14ac:dyDescent="0.25">
      <c r="A116" t="str">
        <f>"Z6F338A71D"</f>
        <v>Z6F338A71D</v>
      </c>
      <c r="B116" t="str">
        <f t="shared" si="3"/>
        <v>06363391001</v>
      </c>
      <c r="C116" t="s">
        <v>16</v>
      </c>
      <c r="D116" t="s">
        <v>293</v>
      </c>
      <c r="E116" t="s">
        <v>18</v>
      </c>
      <c r="F116" s="1" t="s">
        <v>118</v>
      </c>
      <c r="G116" t="s">
        <v>119</v>
      </c>
      <c r="H116">
        <v>2025</v>
      </c>
      <c r="I116" s="2">
        <v>44497</v>
      </c>
      <c r="J116" s="2">
        <v>44516</v>
      </c>
      <c r="K116">
        <v>2025</v>
      </c>
    </row>
    <row r="117" spans="1:11" x14ac:dyDescent="0.25">
      <c r="A117" t="str">
        <f>"Z1C33A1502"</f>
        <v>Z1C33A1502</v>
      </c>
      <c r="B117" t="str">
        <f t="shared" si="3"/>
        <v>06363391001</v>
      </c>
      <c r="C117" t="s">
        <v>16</v>
      </c>
      <c r="D117" t="s">
        <v>294</v>
      </c>
      <c r="E117" t="s">
        <v>29</v>
      </c>
      <c r="F117" s="1" t="s">
        <v>295</v>
      </c>
      <c r="G117" t="s">
        <v>296</v>
      </c>
      <c r="H117">
        <v>2990.52</v>
      </c>
      <c r="I117" s="2">
        <v>44503</v>
      </c>
      <c r="J117" s="2">
        <v>44512</v>
      </c>
      <c r="K117">
        <v>2990.52</v>
      </c>
    </row>
    <row r="118" spans="1:11" x14ac:dyDescent="0.25">
      <c r="A118" t="str">
        <f>"ZCA33B70E9"</f>
        <v>ZCA33B70E9</v>
      </c>
      <c r="B118" t="str">
        <f t="shared" si="3"/>
        <v>06363391001</v>
      </c>
      <c r="C118" t="s">
        <v>16</v>
      </c>
      <c r="D118" t="s">
        <v>297</v>
      </c>
      <c r="E118" t="s">
        <v>29</v>
      </c>
      <c r="F118" s="1" t="s">
        <v>241</v>
      </c>
      <c r="G118" t="s">
        <v>242</v>
      </c>
      <c r="H118">
        <v>880</v>
      </c>
      <c r="I118" s="2">
        <v>44506</v>
      </c>
      <c r="J118" s="2">
        <v>44513</v>
      </c>
      <c r="K118">
        <v>880</v>
      </c>
    </row>
    <row r="119" spans="1:11" x14ac:dyDescent="0.25">
      <c r="A119" t="str">
        <f>"Z8733AF3FB"</f>
        <v>Z8733AF3FB</v>
      </c>
      <c r="B119" t="str">
        <f t="shared" si="3"/>
        <v>06363391001</v>
      </c>
      <c r="C119" t="s">
        <v>16</v>
      </c>
      <c r="D119" t="s">
        <v>298</v>
      </c>
      <c r="E119" t="s">
        <v>29</v>
      </c>
      <c r="F119" s="1" t="s">
        <v>227</v>
      </c>
      <c r="G119" t="s">
        <v>228</v>
      </c>
      <c r="H119">
        <v>2400</v>
      </c>
      <c r="I119" s="2">
        <v>44543</v>
      </c>
      <c r="J119" s="2">
        <v>44588</v>
      </c>
      <c r="K119">
        <v>0</v>
      </c>
    </row>
    <row r="120" spans="1:11" x14ac:dyDescent="0.25">
      <c r="A120" t="str">
        <f>"Z8F33C33CF"</f>
        <v>Z8F33C33CF</v>
      </c>
      <c r="B120" t="str">
        <f t="shared" si="3"/>
        <v>06363391001</v>
      </c>
      <c r="C120" t="s">
        <v>16</v>
      </c>
      <c r="D120" t="s">
        <v>299</v>
      </c>
      <c r="E120" t="s">
        <v>29</v>
      </c>
      <c r="F120" s="1" t="s">
        <v>300</v>
      </c>
      <c r="G120" t="s">
        <v>301</v>
      </c>
      <c r="H120">
        <v>803</v>
      </c>
      <c r="I120" s="2">
        <v>44505</v>
      </c>
      <c r="J120" s="2">
        <v>44521</v>
      </c>
      <c r="K120">
        <v>803</v>
      </c>
    </row>
    <row r="121" spans="1:11" x14ac:dyDescent="0.25">
      <c r="A121" t="str">
        <f>"ZC333C11C8"</f>
        <v>ZC333C11C8</v>
      </c>
      <c r="B121" t="str">
        <f t="shared" si="3"/>
        <v>06363391001</v>
      </c>
      <c r="C121" t="s">
        <v>16</v>
      </c>
      <c r="D121" t="s">
        <v>302</v>
      </c>
      <c r="E121" t="s">
        <v>29</v>
      </c>
      <c r="F121" s="1" t="s">
        <v>279</v>
      </c>
      <c r="G121" t="s">
        <v>280</v>
      </c>
      <c r="H121">
        <v>9500</v>
      </c>
      <c r="I121" s="2">
        <v>44550</v>
      </c>
      <c r="J121" s="2">
        <v>44550</v>
      </c>
      <c r="K121">
        <v>0</v>
      </c>
    </row>
    <row r="122" spans="1:11" x14ac:dyDescent="0.25">
      <c r="A122" t="str">
        <f>"ZF6338C88F"</f>
        <v>ZF6338C88F</v>
      </c>
      <c r="B122" t="str">
        <f t="shared" si="3"/>
        <v>06363391001</v>
      </c>
      <c r="C122" t="s">
        <v>16</v>
      </c>
      <c r="D122" t="s">
        <v>303</v>
      </c>
      <c r="E122" t="s">
        <v>29</v>
      </c>
      <c r="F122" s="1" t="s">
        <v>304</v>
      </c>
      <c r="G122" t="s">
        <v>305</v>
      </c>
      <c r="H122">
        <v>12690.7</v>
      </c>
      <c r="I122" s="2">
        <v>44511</v>
      </c>
      <c r="J122" s="2">
        <v>44571</v>
      </c>
      <c r="K122">
        <v>0</v>
      </c>
    </row>
    <row r="123" spans="1:11" x14ac:dyDescent="0.25">
      <c r="A123" t="str">
        <f>"Z5A33992A6"</f>
        <v>Z5A33992A6</v>
      </c>
      <c r="B123" t="str">
        <f t="shared" si="3"/>
        <v>06363391001</v>
      </c>
      <c r="C123" t="s">
        <v>16</v>
      </c>
      <c r="D123" t="s">
        <v>109</v>
      </c>
      <c r="E123" t="s">
        <v>29</v>
      </c>
      <c r="F123" s="1" t="s">
        <v>193</v>
      </c>
      <c r="G123" t="s">
        <v>111</v>
      </c>
      <c r="H123">
        <v>39981.17</v>
      </c>
      <c r="I123" s="2">
        <v>44516</v>
      </c>
      <c r="K123">
        <v>21372.28</v>
      </c>
    </row>
    <row r="124" spans="1:11" x14ac:dyDescent="0.25">
      <c r="A124" t="str">
        <f>"Z2A33C77B1"</f>
        <v>Z2A33C77B1</v>
      </c>
      <c r="B124" t="str">
        <f t="shared" si="3"/>
        <v>06363391001</v>
      </c>
      <c r="C124" t="s">
        <v>16</v>
      </c>
      <c r="D124" t="s">
        <v>131</v>
      </c>
      <c r="E124" t="s">
        <v>29</v>
      </c>
      <c r="F124" s="1" t="s">
        <v>306</v>
      </c>
      <c r="G124" t="s">
        <v>307</v>
      </c>
      <c r="H124">
        <v>20531.2</v>
      </c>
      <c r="I124" s="2">
        <v>44531</v>
      </c>
      <c r="J124" s="2">
        <v>44561</v>
      </c>
      <c r="K124">
        <v>0</v>
      </c>
    </row>
    <row r="125" spans="1:11" x14ac:dyDescent="0.25">
      <c r="A125" t="str">
        <f>"ZE5342D892"</f>
        <v>ZE5342D892</v>
      </c>
      <c r="B125" t="str">
        <f t="shared" si="3"/>
        <v>06363391001</v>
      </c>
      <c r="C125" t="s">
        <v>16</v>
      </c>
      <c r="D125" t="s">
        <v>308</v>
      </c>
      <c r="E125" t="s">
        <v>29</v>
      </c>
      <c r="F125" s="1" t="s">
        <v>309</v>
      </c>
      <c r="G125" t="s">
        <v>310</v>
      </c>
      <c r="H125">
        <v>665</v>
      </c>
      <c r="I125" s="2">
        <v>44532</v>
      </c>
      <c r="K125">
        <v>0</v>
      </c>
    </row>
    <row r="126" spans="1:11" x14ac:dyDescent="0.25">
      <c r="A126" t="str">
        <f>"Z0A3434825"</f>
        <v>Z0A3434825</v>
      </c>
      <c r="B126" t="str">
        <f t="shared" si="3"/>
        <v>06363391001</v>
      </c>
      <c r="C126" t="s">
        <v>16</v>
      </c>
      <c r="D126" t="s">
        <v>311</v>
      </c>
      <c r="E126" t="s">
        <v>29</v>
      </c>
      <c r="F126" s="1" t="s">
        <v>312</v>
      </c>
      <c r="G126" t="s">
        <v>313</v>
      </c>
      <c r="H126">
        <v>568.5</v>
      </c>
      <c r="I126" s="2">
        <v>44536</v>
      </c>
      <c r="J126" s="2">
        <v>44561</v>
      </c>
      <c r="K126">
        <v>0</v>
      </c>
    </row>
    <row r="127" spans="1:11" x14ac:dyDescent="0.25">
      <c r="A127" t="str">
        <f>"Z9634347A4"</f>
        <v>Z9634347A4</v>
      </c>
      <c r="B127" t="str">
        <f t="shared" si="3"/>
        <v>06363391001</v>
      </c>
      <c r="C127" t="s">
        <v>16</v>
      </c>
      <c r="D127" t="s">
        <v>314</v>
      </c>
      <c r="E127" t="s">
        <v>18</v>
      </c>
      <c r="F127" s="1" t="s">
        <v>118</v>
      </c>
      <c r="G127" t="s">
        <v>119</v>
      </c>
      <c r="H127">
        <v>4320</v>
      </c>
      <c r="I127" s="2">
        <v>44536</v>
      </c>
      <c r="J127" s="2">
        <v>44547</v>
      </c>
      <c r="K127">
        <v>4320</v>
      </c>
    </row>
    <row r="128" spans="1:11" x14ac:dyDescent="0.25">
      <c r="A128" t="str">
        <f>"Z373448E06"</f>
        <v>Z373448E06</v>
      </c>
      <c r="B128" t="str">
        <f t="shared" si="3"/>
        <v>06363391001</v>
      </c>
      <c r="C128" t="s">
        <v>16</v>
      </c>
      <c r="D128" t="s">
        <v>315</v>
      </c>
      <c r="E128" t="s">
        <v>29</v>
      </c>
      <c r="F128" s="1" t="s">
        <v>316</v>
      </c>
      <c r="G128" t="s">
        <v>317</v>
      </c>
      <c r="H128">
        <v>545</v>
      </c>
      <c r="I128" s="2">
        <v>44537</v>
      </c>
      <c r="J128" s="2">
        <v>44565</v>
      </c>
      <c r="K128">
        <v>545</v>
      </c>
    </row>
    <row r="129" spans="1:11" x14ac:dyDescent="0.25">
      <c r="A129" t="str">
        <f>"ZC33449949"</f>
        <v>ZC33449949</v>
      </c>
      <c r="B129" t="str">
        <f t="shared" si="3"/>
        <v>06363391001</v>
      </c>
      <c r="C129" t="s">
        <v>16</v>
      </c>
      <c r="D129" t="s">
        <v>318</v>
      </c>
      <c r="E129" t="s">
        <v>29</v>
      </c>
      <c r="F129" s="1" t="s">
        <v>319</v>
      </c>
      <c r="G129" t="s">
        <v>320</v>
      </c>
      <c r="H129">
        <v>475</v>
      </c>
      <c r="I129" s="2">
        <v>44551</v>
      </c>
      <c r="J129" s="2">
        <v>44551</v>
      </c>
      <c r="K129">
        <v>475</v>
      </c>
    </row>
    <row r="130" spans="1:11" x14ac:dyDescent="0.25">
      <c r="A130" t="str">
        <f>"ZBD341158F"</f>
        <v>ZBD341158F</v>
      </c>
      <c r="B130" t="str">
        <f t="shared" si="3"/>
        <v>06363391001</v>
      </c>
      <c r="C130" t="s">
        <v>16</v>
      </c>
      <c r="D130" t="s">
        <v>321</v>
      </c>
      <c r="E130" t="s">
        <v>29</v>
      </c>
      <c r="F130" s="1" t="s">
        <v>295</v>
      </c>
      <c r="G130" t="s">
        <v>296</v>
      </c>
      <c r="H130">
        <v>19000</v>
      </c>
      <c r="I130" s="2">
        <v>44537</v>
      </c>
      <c r="K130">
        <v>0</v>
      </c>
    </row>
    <row r="131" spans="1:11" x14ac:dyDescent="0.25">
      <c r="A131" t="str">
        <f>"8982923E8D"</f>
        <v>8982923E8D</v>
      </c>
      <c r="B131" t="str">
        <f t="shared" ref="B131:B143" si="4">"06363391001"</f>
        <v>06363391001</v>
      </c>
      <c r="C131" t="s">
        <v>16</v>
      </c>
      <c r="D131" t="s">
        <v>322</v>
      </c>
      <c r="E131" t="s">
        <v>29</v>
      </c>
      <c r="F131" s="1" t="s">
        <v>323</v>
      </c>
      <c r="G131" t="s">
        <v>324</v>
      </c>
      <c r="H131">
        <v>40818.47</v>
      </c>
      <c r="I131" s="2">
        <v>44537</v>
      </c>
      <c r="J131" s="2">
        <v>44657</v>
      </c>
      <c r="K131">
        <v>0</v>
      </c>
    </row>
    <row r="132" spans="1:11" x14ac:dyDescent="0.25">
      <c r="A132" t="str">
        <f>"8972487A7F"</f>
        <v>8972487A7F</v>
      </c>
      <c r="B132" t="str">
        <f t="shared" si="4"/>
        <v>06363391001</v>
      </c>
      <c r="C132" t="s">
        <v>16</v>
      </c>
      <c r="D132" t="s">
        <v>325</v>
      </c>
      <c r="E132" t="s">
        <v>29</v>
      </c>
      <c r="F132" s="1" t="s">
        <v>326</v>
      </c>
      <c r="G132" t="s">
        <v>142</v>
      </c>
      <c r="H132">
        <v>33504.86</v>
      </c>
      <c r="I132" s="2">
        <v>44547</v>
      </c>
      <c r="K132">
        <v>0</v>
      </c>
    </row>
    <row r="133" spans="1:11" x14ac:dyDescent="0.25">
      <c r="A133" t="str">
        <f>"Z87347A05A"</f>
        <v>Z87347A05A</v>
      </c>
      <c r="B133" t="str">
        <f t="shared" si="4"/>
        <v>06363391001</v>
      </c>
      <c r="C133" t="s">
        <v>16</v>
      </c>
      <c r="D133" t="s">
        <v>327</v>
      </c>
      <c r="E133" t="s">
        <v>29</v>
      </c>
      <c r="F133" s="1" t="s">
        <v>199</v>
      </c>
      <c r="G133" t="s">
        <v>200</v>
      </c>
      <c r="H133">
        <v>3060</v>
      </c>
      <c r="I133" s="2">
        <v>44547</v>
      </c>
      <c r="K133">
        <v>0</v>
      </c>
    </row>
    <row r="134" spans="1:11" x14ac:dyDescent="0.25">
      <c r="A134" t="str">
        <f>"898917450D"</f>
        <v>898917450D</v>
      </c>
      <c r="B134" t="str">
        <f t="shared" si="4"/>
        <v>06363391001</v>
      </c>
      <c r="C134" t="s">
        <v>16</v>
      </c>
      <c r="D134" t="s">
        <v>328</v>
      </c>
      <c r="E134" t="s">
        <v>18</v>
      </c>
      <c r="F134" s="1" t="s">
        <v>52</v>
      </c>
      <c r="G134" t="s">
        <v>53</v>
      </c>
      <c r="H134">
        <v>0</v>
      </c>
      <c r="I134" s="2">
        <v>44621</v>
      </c>
      <c r="J134" s="2">
        <v>44985</v>
      </c>
      <c r="K134">
        <v>0</v>
      </c>
    </row>
    <row r="135" spans="1:11" x14ac:dyDescent="0.25">
      <c r="A135" t="str">
        <f>"Z8A34527C7"</f>
        <v>Z8A34527C7</v>
      </c>
      <c r="B135" t="str">
        <f t="shared" si="4"/>
        <v>06363391001</v>
      </c>
      <c r="C135" t="s">
        <v>16</v>
      </c>
      <c r="D135" t="s">
        <v>329</v>
      </c>
      <c r="E135" t="s">
        <v>29</v>
      </c>
      <c r="H135">
        <v>0</v>
      </c>
      <c r="K135">
        <v>0</v>
      </c>
    </row>
    <row r="136" spans="1:11" x14ac:dyDescent="0.25">
      <c r="A136" t="str">
        <f>"ZED3479C78"</f>
        <v>ZED3479C78</v>
      </c>
      <c r="B136" t="str">
        <f t="shared" si="4"/>
        <v>06363391001</v>
      </c>
      <c r="C136" t="s">
        <v>16</v>
      </c>
      <c r="D136" t="s">
        <v>330</v>
      </c>
      <c r="E136" t="s">
        <v>29</v>
      </c>
      <c r="F136" s="1" t="s">
        <v>331</v>
      </c>
      <c r="H136">
        <v>0</v>
      </c>
      <c r="K136">
        <v>0</v>
      </c>
    </row>
    <row r="137" spans="1:11" x14ac:dyDescent="0.25">
      <c r="A137" t="str">
        <f>"ZF934795E6"</f>
        <v>ZF934795E6</v>
      </c>
      <c r="B137" t="str">
        <f t="shared" si="4"/>
        <v>06363391001</v>
      </c>
      <c r="C137" t="s">
        <v>16</v>
      </c>
      <c r="D137" t="s">
        <v>332</v>
      </c>
      <c r="E137" t="s">
        <v>29</v>
      </c>
      <c r="H137">
        <v>0</v>
      </c>
      <c r="K137">
        <v>0</v>
      </c>
    </row>
    <row r="138" spans="1:11" x14ac:dyDescent="0.25">
      <c r="A138" t="str">
        <f>"Z87348DC10"</f>
        <v>Z87348DC10</v>
      </c>
      <c r="B138" t="str">
        <f t="shared" si="4"/>
        <v>06363391001</v>
      </c>
      <c r="C138" t="s">
        <v>16</v>
      </c>
      <c r="D138" t="s">
        <v>333</v>
      </c>
      <c r="E138" t="s">
        <v>29</v>
      </c>
      <c r="H138">
        <v>0</v>
      </c>
      <c r="K138">
        <v>0</v>
      </c>
    </row>
    <row r="139" spans="1:11" x14ac:dyDescent="0.25">
      <c r="A139" t="str">
        <f>"ZEC3074453"</f>
        <v>ZEC3074453</v>
      </c>
      <c r="B139" t="str">
        <f t="shared" si="4"/>
        <v>06363391001</v>
      </c>
      <c r="C139" t="s">
        <v>16</v>
      </c>
      <c r="D139" t="s">
        <v>334</v>
      </c>
      <c r="E139" t="s">
        <v>29</v>
      </c>
      <c r="F139" s="1" t="s">
        <v>335</v>
      </c>
      <c r="H139">
        <v>0</v>
      </c>
      <c r="K139">
        <v>0</v>
      </c>
    </row>
    <row r="140" spans="1:11" x14ac:dyDescent="0.25">
      <c r="A140" t="str">
        <f>"Z463096ABA"</f>
        <v>Z463096ABA</v>
      </c>
      <c r="B140" t="str">
        <f t="shared" si="4"/>
        <v>06363391001</v>
      </c>
      <c r="C140" t="s">
        <v>16</v>
      </c>
      <c r="D140" t="s">
        <v>336</v>
      </c>
      <c r="E140" t="s">
        <v>29</v>
      </c>
      <c r="F140" s="1" t="s">
        <v>167</v>
      </c>
      <c r="G140" t="s">
        <v>168</v>
      </c>
      <c r="H140">
        <v>0</v>
      </c>
      <c r="I140" s="2">
        <v>44257</v>
      </c>
      <c r="J140" s="2">
        <v>44620</v>
      </c>
      <c r="K140">
        <v>0</v>
      </c>
    </row>
    <row r="141" spans="1:11" x14ac:dyDescent="0.25">
      <c r="A141" t="str">
        <f>"ZCD334C0D7"</f>
        <v>ZCD334C0D7</v>
      </c>
      <c r="B141" t="str">
        <f t="shared" si="4"/>
        <v>06363391001</v>
      </c>
      <c r="C141" t="s">
        <v>16</v>
      </c>
      <c r="D141" t="s">
        <v>337</v>
      </c>
      <c r="E141" t="s">
        <v>18</v>
      </c>
      <c r="F141" s="1" t="s">
        <v>338</v>
      </c>
      <c r="H141">
        <v>0</v>
      </c>
      <c r="K141">
        <v>0</v>
      </c>
    </row>
    <row r="142" spans="1:11" x14ac:dyDescent="0.25">
      <c r="A142" t="str">
        <f>"Z863479E1F"</f>
        <v>Z863479E1F</v>
      </c>
      <c r="B142" t="str">
        <f t="shared" si="4"/>
        <v>06363391001</v>
      </c>
      <c r="C142" t="s">
        <v>16</v>
      </c>
      <c r="D142" t="s">
        <v>339</v>
      </c>
      <c r="E142" t="s">
        <v>29</v>
      </c>
      <c r="H142">
        <v>0</v>
      </c>
      <c r="K142">
        <v>0</v>
      </c>
    </row>
    <row r="143" spans="1:11" x14ac:dyDescent="0.25">
      <c r="A143" t="str">
        <f>"Z033475C6B"</f>
        <v>Z033475C6B</v>
      </c>
      <c r="B143" t="str">
        <f t="shared" si="4"/>
        <v>06363391001</v>
      </c>
      <c r="C143" t="s">
        <v>16</v>
      </c>
      <c r="D143" t="s">
        <v>340</v>
      </c>
      <c r="E143" t="s">
        <v>29</v>
      </c>
      <c r="H143">
        <v>0</v>
      </c>
      <c r="K1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2022-01-27T14:11:47Z</dcterms:created>
  <dcterms:modified xsi:type="dcterms:W3CDTF">2022-01-27T14:11:47Z</dcterms:modified>
</cp:coreProperties>
</file>