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ppgrl70s11h501u\Desktop\xlsx 2021\"/>
    </mc:Choice>
  </mc:AlternateContent>
  <bookViews>
    <workbookView xWindow="0" yWindow="0" windowWidth="38400" windowHeight="17100"/>
  </bookViews>
  <sheets>
    <sheet name="cala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</calcChain>
</file>

<file path=xl/sharedStrings.xml><?xml version="1.0" encoding="utf-8"?>
<sst xmlns="http://schemas.openxmlformats.org/spreadsheetml/2006/main" count="573" uniqueCount="275">
  <si>
    <t>Agenzia delle Entrate</t>
  </si>
  <si>
    <t>CF 06363391001</t>
  </si>
  <si>
    <t>Contratti di forniture, beni e servizi</t>
  </si>
  <si>
    <t>Anno 2021</t>
  </si>
  <si>
    <t>Dati aggiornati al 27-01-2022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</si>
  <si>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</si>
  <si>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</si>
  <si>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</si>
  <si>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</si>
  <si>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</si>
  <si>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</si>
  <si>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</si>
  <si>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</si>
  <si>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</si>
  <si>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</si>
  <si>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</si>
  <si>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Calabria</t>
  </si>
  <si>
    <t>Adesione convenzione energia elettrica 11</t>
  </si>
  <si>
    <t>26-AFFIDAMENTO DIRETTO IN ADESIONE AD ACCORDO QUADRO/CONVENZIONE</t>
  </si>
  <si>
    <t xml:space="preserve">GALA SPA (CF: 06832931007)
</t>
  </si>
  <si>
    <t>GALA SPA (CF: 06832931007)</t>
  </si>
  <si>
    <t>Fornitura Energia Elettrica -DR Calabria</t>
  </si>
  <si>
    <t>AFFIDAMENTO SERVIZIO RISCOSSIONE TRIBUTI PRESSO AGENZIA DEL TERRITORIO</t>
  </si>
  <si>
    <t xml:space="preserve">BANCA NAZIONALE DEL LAVORO SPA (CF: 09339391006)
</t>
  </si>
  <si>
    <t>BANCA NAZIONALE DEL LAVORO SPA (CF: 09339391006)</t>
  </si>
  <si>
    <t>Ordinativo di fornitura di Gas Naturale per lâ€™immobile di Corso Umberto I in Serra San Bruno, in uso alla Direzione Provinciale di Vibo Valentia Sportello Decentrato</t>
  </si>
  <si>
    <t>23-AFFIDAMENTO DIRETTO</t>
  </si>
  <si>
    <t xml:space="preserve">ENEL ENERGIA SPA (CF: 06655971007)
</t>
  </si>
  <si>
    <t>ENEL ENERGIA SPA (CF: 06655971007)</t>
  </si>
  <si>
    <t>ADESIONE CONVENZIONE CONSIP ENERGIA ELETTRICA DR CALABRIA E UFFICI PERIFERICI</t>
  </si>
  <si>
    <t>FORNITURA ENERGIA ELETTRICA PER LA DR CALABRIA E UFFICI DIPENDENTI</t>
  </si>
  <si>
    <t>LAVORI DI MESSA A NORMA IMPIANTI ELEVATORI PRESSO DR CALABRIA E UFFICI PERIFERICI</t>
  </si>
  <si>
    <t xml:space="preserve">TSI ASCENSORI DI TALERICO SAVERIO (CF: TLRSVR71R19C002E)
</t>
  </si>
  <si>
    <t>TSI ASCENSORI DI TALERICO SAVERIO (CF: TLRSVR71R19C002E)</t>
  </si>
  <si>
    <t>Fornitura Buoni pasto elettronici Uffici DR Calabria</t>
  </si>
  <si>
    <t xml:space="preserve">DAY RISTOSERVICE S.P.A. (CF: 03543000370)
</t>
  </si>
  <si>
    <t>DAY RISTOSERVICE S.P.A. (CF: 03543000370)</t>
  </si>
  <si>
    <t>Fornitura gas naturale Uffici Periferici DR Calabria</t>
  </si>
  <si>
    <t xml:space="preserve">ENERGETIC SPA (CF: 00875940793)
</t>
  </si>
  <si>
    <t>ENERGETIC SPA (CF: 00875940793)</t>
  </si>
  <si>
    <t>Acquisizione fornitura energia elettrica opzione verde per Uffici Agenzia Entrate DR Calabria</t>
  </si>
  <si>
    <t>carburante per autotrazione mediante Fuel Card 1 per la PA</t>
  </si>
  <si>
    <t xml:space="preserve">KUWAIT PETROLEUM ITALIA S.P.A. (CF: 00891951006)
</t>
  </si>
  <si>
    <t>KUWAIT PETROLEUM ITALIA S.P.A. (CF: 00891951006)</t>
  </si>
  <si>
    <t>NOLEGGIO N. 9 FOTOCOPIATORI PER UFFICI DELLA DR CALABRIA</t>
  </si>
  <si>
    <t xml:space="preserve">OLIVETTI SPA (CF: 02298700010)
</t>
  </si>
  <si>
    <t>OLIVETTI SPA (CF: 02298700010)</t>
  </si>
  <si>
    <t>Affidamento diretto manutenzione straordinaria per intervento di riparazione armadi compattati presso UPT CS</t>
  </si>
  <si>
    <t xml:space="preserve">LIGOTTI GREGORIO (CF: lgtggr70p29d261p)
</t>
  </si>
  <si>
    <t>LIGOTTI GREGORIO (CF: lgtggr70p29d261p)</t>
  </si>
  <si>
    <t>Noleggio n.5 fotocopiatori per Ut Locri e UPT Reggio Calabria</t>
  </si>
  <si>
    <t xml:space="preserve">KYOCERA DOCUMENT SOLUTION ITALIA SPA (CF: 01788080156)
</t>
  </si>
  <si>
    <t>KYOCERA DOCUMENT SOLUTION ITALIA SPA (CF: 01788080156)</t>
  </si>
  <si>
    <t>AFFIDAMENTO DIRETTO CORSI DI FORMAZIONE E AGGIORNAMENTO IN MATERIA DI SICUREZZA E SALUTE SUI LUOGHI DI LAVORO EX DLGS 81/2008 PER IL PERSONALE DIPENDENTE</t>
  </si>
  <si>
    <t xml:space="preserve">ECOPLAN3 SRLS (CF: 02824260802)
SERINTA SRL (CF: 01877200798)
</t>
  </si>
  <si>
    <t>ECOPLAN3 SRLS (CF: 02824260802)</t>
  </si>
  <si>
    <t>NOLEGGIO N 27 FOTOCOPIATORI PER GLI UFFICI DELLA DR CALABRIA</t>
  </si>
  <si>
    <t>affidamento diretto manutenzione macchina clima AISIN mod AWGP560E1  presso la DP di Vibo Valentia</t>
  </si>
  <si>
    <t xml:space="preserve">I.T.E.S SRL (CF: 02798650798)
</t>
  </si>
  <si>
    <t>I.T.E.S SRL (CF: 02798650798)</t>
  </si>
  <si>
    <t>NOLEGGIO N.8 FOTOCOPIATORI PER ALCUNI UFFICI DELLA DR CALABRIA</t>
  </si>
  <si>
    <t>Noleggio n.2 fotocopiatori per Ufficio Territoriale di Paola</t>
  </si>
  <si>
    <t>AFFIDAMENTO DIRETTO INTERVENTO DI MANUTENZIONE STRAORDINARIA EXTRA - CANONE DOVUTI A SPOSTAMENTO CONTATORE ENEL PRESSO LA DP DI VIBO VALENTIA</t>
  </si>
  <si>
    <t>AFFIDAMENTO DIRETTO dellâ€™intervento riguardante la  migrazione/aggiornamento del sistema di Supervision â€œDesigo Insightâ€ in uso  presso la Direzione Provinciale di Cosenza, alla nuova  versione V6</t>
  </si>
  <si>
    <t xml:space="preserve">SIEMENS SPA (CF: 00751160151)
</t>
  </si>
  <si>
    <t>SIEMENS SPA (CF: 00751160151)</t>
  </si>
  <si>
    <t>Interventi di manutenzione straordinaria extra-canone  di completamento alla ricollocazione e cablaggio delle postazioni di lavoro Front-Office -  Direzione Provinciale di Cosenza</t>
  </si>
  <si>
    <t>CONVENZIONE  VERIFICHE IMPIANTISTICHE PER TUTTI GLI UFFICI DELLA DR CALABRIA</t>
  </si>
  <si>
    <t xml:space="preserve">ARPACAL (CF: 02352560797)
</t>
  </si>
  <si>
    <t>ARPACAL (CF: 02352560797)</t>
  </si>
  <si>
    <t>SERVIZIO POSTALE DI CONSEGNA A DOMICILIO</t>
  </si>
  <si>
    <t xml:space="preserve">POSTE ITALIANE SPA (CF: 97103880585)
</t>
  </si>
  <si>
    <t>POSTE ITALIANE SPA (CF: 97103880585)</t>
  </si>
  <si>
    <t>SERVIZIO POSTALE DI PICK-UP PER GLI UFFICI DELLA DR CALABRIA</t>
  </si>
  <si>
    <t>Servizio di sorveglianza sanitaria dei lavoratori e designazione del Medico Competente da espletarsi presso le strutture dell'Agenzia delle Entrate - Direzione Regionale Calabria</t>
  </si>
  <si>
    <t xml:space="preserve">DOTT. VINCENZO MARVASO (CF: MRVVNC56L07C747I)
</t>
  </si>
  <si>
    <t>DOTT. VINCENZO MARVASO (CF: MRVVNC56L07C747I)</t>
  </si>
  <si>
    <t>NOLEGGIO N. 6 FOTOCOPIATORI OLIVETTI PER ALCUNE SEDI DELLA DR CALABRIA</t>
  </si>
  <si>
    <t>servizio di facchinaggio, trasporto e trasloco a ridotto impatto ambientale, presso le sedi della Direzione Regionale della Calabria</t>
  </si>
  <si>
    <t>04-PROCEDURA NEGOZIATA SENZA PREVIA PUBBLICAZIONE</t>
  </si>
  <si>
    <t xml:space="preserve">CINQUEPOLI SERVIZI SRL (CF: 02919480802)
F.LLI PIERO E FRANCO CRITELLI SRL (CF: 01261400798)
MULTISERVIZI GM SRL (CF: 03340670797)
PENTAGONO COSTRUZIONI E SERVIZI SRLS (CF: 03024800801)
TRASLOCHI F.LLI FULCINITI SRL (CF: 02373900790)
</t>
  </si>
  <si>
    <t>MULTISERVIZI GM SRL (CF: 03340670797)</t>
  </si>
  <si>
    <t>servizio di manutenzione delle aree verdi presso alcune sedi della Direzione Regionale della Calabria</t>
  </si>
  <si>
    <t xml:space="preserve">CENTER CLEAN SRL (CF: 02499150809)
ECOSAN SRL (CF: 02193480783)
MULTISERVIZI GM SRL (CF: 03340670797)
SPROVIERE PRONTO SERVICE SERVIZI ECOLOGICI SRL (CF: 02695400784)
VITAL SAS (CF: 02788500797)
</t>
  </si>
  <si>
    <t>fornitura di energia elettrica e dei servizi connessi per le esigenze degli uffici dellâ€™Agenzia delle Entrate dipendenti dalla Direzione Regionale della Calabria Adesione alla Convenzione Consip â€œEnergia Elettrica 17 - Lotto 15â€</t>
  </si>
  <si>
    <t xml:space="preserve">AGSM ENERGIA SPA (CF: 02968430237)
</t>
  </si>
  <si>
    <t>AGSM ENERGIA SPA (CF: 02968430237)</t>
  </si>
  <si>
    <t>Fornitura di gas naturale e dei servizi connessi per gli uffici dellâ€™Agenzia delle Entrate regione Calabria- Adesione Convenzione Consip â€œGas Naturale 12â€</t>
  </si>
  <si>
    <t xml:space="preserve">ESTRA ENERGIE SRL (CF: 01219980529)
</t>
  </si>
  <si>
    <t>ESTRA ENERGIE SRL (CF: 01219980529)</t>
  </si>
  <si>
    <t>interventi di manutenzione ordinaria non programmata extra-canone su alcuni impianti elettrici ed apparecchiature elettriche in uso presso le sedi dellâ€™Agenzia</t>
  </si>
  <si>
    <t>Adesione alla Convenzione Consip â€œMultifunzione 31â€ Lotto 1 - noleggio, assistenza tecnica e manutenzione di n. 17 apparecchiature da collocare presso le sedi gli uffici della Direzione regionale della Calabria.</t>
  </si>
  <si>
    <t>SERVIZIO DI PULIZIA A RIDOTTO IMPATTO AMBIENTALE PER GLI UFFICI DELLA DR CALABRIA</t>
  </si>
  <si>
    <t xml:space="preserve">EURO &amp; PROMOS FM SOC.COOP.P.A. (CF: 02458660301)
</t>
  </si>
  <si>
    <t>EURO &amp; PROMOS FM SOC.COOP.P.A. (CF: 02458660301)</t>
  </si>
  <si>
    <t>CONTRATTO ESECUTIVO DEL SERVIZIO DI VIGILANZA E SERVIZI CORRELATI</t>
  </si>
  <si>
    <t xml:space="preserve">CODIS SRL (CF: 02012980781)
COSMOPOL BASILICATA S.R.L. (CF: 02893030649)
ISTITUTO DI VIGILANZA EUROPOL S.R.L. (CF: 02100310800)
POL SERVICE S.R.L. (CF: 03149710749)
VIGILANZA GRUPPO CORAS SRL (CF: 03660100789)
</t>
  </si>
  <si>
    <t>COSMOPOL BASILICATA S.R.L. (CF: 02893030649)</t>
  </si>
  <si>
    <t>CONTRATTO ESECUTIVO DEL CONTRATTO NORMATIVO PER Lâ€™AFFIDAMENTO DELLA FORNITURA DI CARTA PER STAMPE E COPIE PER LE DIREZIONI CENTRALI ED ALCUNE DIREZIONI REGIONALI DELLâ€™AGENZIA DELLE ENTRATE - LOTTO N. 11</t>
  </si>
  <si>
    <t xml:space="preserve">ICR - SOCIETA' PER AZIONI (CF: 05466391009)
</t>
  </si>
  <si>
    <t>ICR - SOCIETA' PER AZIONI (CF: 05466391009)</t>
  </si>
  <si>
    <t>affidamento diretto sostituzione ed installazione componenti della centrale Siemens di rilevazione fumi installata presso la sede della Direzione Provinciale di Cosenza, Via Popilia</t>
  </si>
  <si>
    <t>Servizio di conduzione e manutenzione ordianaria impianti termoidraulici, di condizionamento ed idrico sanitari presso le sedi dell'Agenzia delle Entrate - direzione Regionale della Calabria</t>
  </si>
  <si>
    <t xml:space="preserve">AMATO ANTONIO (CF: MTANTN56M22E239Z)
IMPRESIT SRL UNIPERSONALE (CF: 02880870783)
MAURO SALVATORE IMPIANTI TECNOLOGICI SRL UNIPERSONALE (CF: 03409620790)
RITACCA A.S.F. SAS (CF: 01623140785)
TOTINO VINCENZO (CF: ttnvcn66t26c352h)
</t>
  </si>
  <si>
    <t>RITACCA A.S.F. SAS (CF: 01623140785)</t>
  </si>
  <si>
    <t>Servizio conduzione e manutenzione ordinaria impianti elevatori presso le sedi in uso all'Agenzia delle Entrate - Direzione Regionale della Calabria-</t>
  </si>
  <si>
    <t xml:space="preserve">CHIARAMONTE SRL (CF: 02804900799)
FEBERT SRL (CF: 00720260801)
IMPRESIT SRL UNIPERSONALE (CF: 02880870783)
REAL ASCENSORI DI ROMEO DANIELE ANTONIO (CF: rmodln89r17h224y)
SA.MI.SRL (CF: 02216960795)
</t>
  </si>
  <si>
    <t>REAL ASCENSORI DI ROMEO DANIELE ANTONIO (CF: rmodln89r17h224y)</t>
  </si>
  <si>
    <t>Servizio di Vigilanza e reception DP Crotone e DP Cosenza - Lotto 2</t>
  </si>
  <si>
    <t>22-PROCEDURA NEGOZIATA CON PREVIA INDIZIONE DI GARA (SETTORI SPECIALI)</t>
  </si>
  <si>
    <t xml:space="preserve">BENEX SRL (CF: 07899420637)
DIELETTRA SRL (CF: 00494270796)
INTEC SERVICE SRL (CF: 02820290647)
JOLLY SERVICE SRL (CF: 01031540626)
ORASIS SRL (CF: 02771170780)
</t>
  </si>
  <si>
    <t>ORASIS SRL (CF: 02771170780)</t>
  </si>
  <si>
    <t>Servizio di conduzione e manutenzione ordinaria (programmata e non) degli impianti elettrici presso le sedi in uso all'Agenzia delle Entrate - Direzione Regionale della Calabria</t>
  </si>
  <si>
    <t xml:space="preserve">GLOBAL TECHNOLOGY SRL (CF: 03402060788)
LIGOTTI GREGORIO (CF: 02194840795)
RITACCA A.S.F. SAS (CF: 01623140785)
SERVICE SRL (CF: 02341700785)
TOTINO VINCENZO (CF: ttnvcn66t26c352h)
</t>
  </si>
  <si>
    <t>LIGOTTI GREGORIO (CF: 02194840795)</t>
  </si>
  <si>
    <t>Servizio di portierato,reception e collegamento impianti antrintrusione preeso  alcune sedi dell'Agenzia delle Entrate - Uffici di Catanzaro</t>
  </si>
  <si>
    <t xml:space="preserve">CON.SER.SRL (CF: 02515070809)
I.V. SECURITY AGENCY SRL (CF: 03441350786)
ISTITUTO DI VIGILANZA  ASSIPOL SRL (CF: 02657300782)
ISTITUTO DI VIGILANZA EUROPOL S.R.L. (CF: 02100310800)
POL SERVICE SRL (CF: 03149710794)
</t>
  </si>
  <si>
    <t>I.V. SECURITY AGENCY SRL (CF: 03441350786)</t>
  </si>
  <si>
    <t>Servizio di portierato ,reception e collegamento impianti antintrusione presso alcune sedi dell'agenzia delle Entrate Uffici di Reggio Calabria</t>
  </si>
  <si>
    <t xml:space="preserve">CON.SER. SRL (CF: 02515060800)
I.V. SECURITY AGENCY SRL (CF: 03441350786)
ISTITUTO DI VIGILANZA  ASSIPOL SRL (CF: 02657300782)
ISTITUTO DI VIGILANZA EUROPOL S.R.L. (CF: 02100310800)
ISTITUTO DI VIGILANZA PRIVATA " LA TORPEDINE SRL " (CF: 02479150787)
</t>
  </si>
  <si>
    <t>CON.SER. SRL (CF: 02515060800)</t>
  </si>
  <si>
    <t>Servizio di manutenzione ordinaria impianti antincendio presso le sedi dell'Agenzia delle Entrate - Regione Calabria</t>
  </si>
  <si>
    <t xml:space="preserve">AMATO ANTONIO (CF: MTANTN56M22E239Z)
CADI DEI F.LLI MILASI SRL (CF: 01025850809)
LIGOTTI GREGORIO (CF: 02194840795)
PEVEL TRADIZIONE E INNOVAZIONE SRL (CF: 02826220788)
SERVICE SRL (CF: 02341700785)
</t>
  </si>
  <si>
    <t>CADI DEI F.LLI MILASI SRL (CF: 01025850809)</t>
  </si>
  <si>
    <t>Completamento lavori di adeguamento funzionale dei locali posti ai piani terra e secondo dellâ€™immobile denominato â€œPalazzo Galloâ€ sito in Castrovillari da destinare a nuova sede UT Castrovillari. Direzione dei lavori</t>
  </si>
  <si>
    <t xml:space="preserve">PROFESSIONE PROGETTI DI ISABELLA PELLICONE (CF: pllsll83r55h224s)
</t>
  </si>
  <si>
    <t>PROFESSIONE PROGETTI DI ISABELLA PELLICONE (CF: pllsll83r55h224s)</t>
  </si>
  <si>
    <t>Adesione alla Convenzione Consip â€œBuoni Pasto 8 â€“ lotto 11â€ per la fornitura di buoni pasto elettronici per le esigenze dei dipendenti della Direzione Regionale della Calabria dellâ€™Agenzia delle Entrate e degli uffici da essa dipendenti</t>
  </si>
  <si>
    <t xml:space="preserve">SODEXO MOTIVATION SOLUTION ITALIA SRL (CF: 05892970152)
</t>
  </si>
  <si>
    <t>SODEXO MOTIVATION SOLUTION ITALIA SRL (CF: 05892970152)</t>
  </si>
  <si>
    <t>attivitÃ  di completamento degli interventi di adeguamento funzionale dei locali posti ai piani terra e secondo dellâ€™immobile denominato â€œPalazzo Galloâ€, siti in Castrovillari, da destinare a nuova sede dellâ€™Ufficio Territoriale</t>
  </si>
  <si>
    <t xml:space="preserve">ARTEDILE SRL (CF: 02400210783)
</t>
  </si>
  <si>
    <t>ARTEDILE SRL (CF: 02400210783)</t>
  </si>
  <si>
    <t>Adesione Convenzione Consip â€œMultifunzione 31â€â€“ Lotto 1 -Multifunzione A3 monocromatiche noleggio, assistenza tecnica e manutenzione di n.4 apparecchiature da collocare gli uffici della DR</t>
  </si>
  <si>
    <t>Adesione Convenzione Consip â€œMultifunzione 32â€â€“ Lotto 5 -Multifunzione A3 a colori noleggio, assistenza tecnica e manutenzione di n. 6 apparecchiature da collocare presso alcuni uffici della Direzione Regionale della Calabria</t>
  </si>
  <si>
    <t xml:space="preserve">KYOCERA SPA (CF: 02973040963)
</t>
  </si>
  <si>
    <t>KYOCERA SPA (CF: 02973040963)</t>
  </si>
  <si>
    <t>manutenzione extra-canone da effettuarsi sugli impianti elevatori installati presso gli immobili in uso agli uffici dellâ€™Agenzia delle Entrate â€“ Direzione Regionale della Calabria</t>
  </si>
  <si>
    <t xml:space="preserve">REAL ASCENSORI DI ROMEO DANIELE ANTONIO (CF: rmodln89r17h224y)
</t>
  </si>
  <si>
    <t>esecuzione di due interventi di manutenzione extra canone sugli impianti di riscaldamento presso le sedi dellâ€™UPT di Catanzaro â€“ immobile di Corso Mazzini- e della DP di Cosenza â€“ immobile di Via Popilia</t>
  </si>
  <si>
    <t xml:space="preserve">RITACCA A.S.F. SAS (CF: 01623140785)
</t>
  </si>
  <si>
    <t>affidamento dei servizi di vigilanza armata con Guardia Particolare Giurata e di apertura e chiusura degli stabili, da espletarsi presso alcune sedi dellâ€™Agenzia delle Entrate â€“ Direzione Regionale Calabria _ LOTTO 1</t>
  </si>
  <si>
    <t xml:space="preserve">POL SERVICE SRL (CF: 03149710794)
</t>
  </si>
  <si>
    <t>POL SERVICE SRL (CF: 03149710794)</t>
  </si>
  <si>
    <t>fornitura di articoli di cancelleria e di altro materiale di consumo per ufficio per il fabbisogno biennale della Direzione Regionale della Calabria e gli altri uffici dellâ€™Agenzia delle Entrate dislocati sul territorio regionale</t>
  </si>
  <si>
    <t xml:space="preserve">BELLONE FORNITURE SRL (CF: 04824570750)
BP MANAGEMENT (CF: 02933380798)
ERREBIAN SPA (CF: 08397890586)
MYO S.R.L. (CF: 03222970406)
SISTERS SRL (CF: 02316361209)
</t>
  </si>
  <si>
    <t>SISTERS SRL (CF: 02316361209)</t>
  </si>
  <si>
    <t>lâ€™affidamento dei servizi di vigilanza armata con Guardia Particolare Giurata e di apertura e chiusura degli stabili, da espletarsi presso alcune sedi dellâ€™Agenzia delle Entrate â€“ Direzione Regionale Calabria Lotto 2</t>
  </si>
  <si>
    <t>servizio fiduciario di portierato e reception con apertura e chiusura degli uffici, da espletarsi presso alcune sedi dellâ€™Agenzia delle Entrate â€“ Direzione Regionale Calabria</t>
  </si>
  <si>
    <t xml:space="preserve">COSMOPOL SPA (CF: 01764680649)
ISTITUTO DI VIGILANZA PRIVATA A.N.C.R. SRL (CF: 00604960864)
METROSERVICE SRL (CF: 06748221006)
POL SERVICE SRL (CF: 03149710794)
VITAL SAS (CF: 02788500797)
</t>
  </si>
  <si>
    <t>METROSERVICE SRL (CF: 06748221006)</t>
  </si>
  <si>
    <t>servizio di sorveglianza sanitaria dei lavoratori e designazione del Medico competente ai sensi del D.Lgs. 81/08 e ss.mm.ii), da espletarsi presso le strutture della Direzione Regionale Calabria</t>
  </si>
  <si>
    <t>Adesione Convenzione Consip â€œMultifunzione 32â€. Lotto 4 -Multifunzione A3 - noleggio, assistenza tecnica e manutenzione di n.5 apparecchiature da collocare presso alcuni uffici della Direzione Regionale della Calabria</t>
  </si>
  <si>
    <t>servizi di facchinaggio interno ed esterno, per le esigenze dellâ€™Agenzia delle Entrate</t>
  </si>
  <si>
    <t xml:space="preserve">CONSORZIO PROGETTO MULTISERVIZI (CF: 02226920599)
</t>
  </si>
  <si>
    <t>CONSORZIO PROGETTO MULTISERVIZI (CF: 02226920599)</t>
  </si>
  <si>
    <t>Affidamento diretto, ai sensi dellâ€™art. 36, comma 2, lettera a) del D. Lgs. 50/2016, per la manutenzione periodica dei defibrillatori installati presso le sedi dellâ€™Agenzia delle Entrate â€“ Direzione Regionale della Calabria.</t>
  </si>
  <si>
    <t xml:space="preserve">SATCOM SRL (CF: 01084800315)
</t>
  </si>
  <si>
    <t>SATCOM SRL (CF: 01084800315)</t>
  </si>
  <si>
    <t>Affidamento diretto, ai sensi dellâ€™art. 36, comma 2, lettera a) del D. Lgs. 50/2016, relativo ad un intervento di manutenzione dellâ€™impianto antintrusione installato presso lâ€™immobile FIP di Via Plutino in Reggio Calabria, sede della Direzione Provinciale</t>
  </si>
  <si>
    <t xml:space="preserve">ATON TECHNOLOGY SRL (CF: 06144550966)
</t>
  </si>
  <si>
    <t>ATON TECHNOLOGY SRL (CF: 06144550966)</t>
  </si>
  <si>
    <t>Affidamento diretto relativo allâ€™espletamento del servizio di dematerializzazione documenti cartacei presso gli archivi della Direzione Provinciale di Vibo Valentia - Ufficio Provinciale del territorio</t>
  </si>
  <si>
    <t xml:space="preserve">3R (CF: 03541470799)
CALABRA MACERI &amp; SERVIZI SPA (CF: 01668030784)
</t>
  </si>
  <si>
    <t>CALABRA MACERI &amp; SERVIZI SPA (CF: 01668030784)</t>
  </si>
  <si>
    <t>CONTRATTO ESECUTIVO DEL CONTRATTO NORMATIVO PER Lâ€™AFFIDAMENTO DEI SERVIZI DI RISCOSSIONE TRIBUTI CON MODALITÃ€ ELETTRONICHE PER LE SEDI DELLâ€™AGENZIA DELLE ENTRATE</t>
  </si>
  <si>
    <t>lâ€™esecuzione di un intervento di manutenzione extra-canone sullâ€™impianto di riscaldamento installato presso lâ€™immobile di Via Lombardi in Catanzaro, sede della Direzione Regionale della Calabria e della Direzione Provinciale di Catanzaro. Lettera-contratto</t>
  </si>
  <si>
    <t>acquisizione fornitura e consegna di dispositivi di protezione individuali nonchÃ© di dotazioni di primo soccorso, cosi come previsto dal D. Lgs. 81/2008 e dal D.M. 15 luglio 2003 n. 388, per il fabbisogno degli uffici della Direzione Regionale Calabria</t>
  </si>
  <si>
    <t xml:space="preserve">AIESI HOSPITAL SERVICE SAS DI PIANTADOSI VALERIO E C. (CF: 06111530637)
BC FORNITURE (CF: 01047720493)
PAPER SERVICE DI RAPISARDA RODOLFO (CF: RPSRLF68B24C351F)
STILGRAFIX ITALIANA S.P.A. (CF: 03103490482)
</t>
  </si>
  <si>
    <t>AIESI HOSPITAL SERVICE SAS DI PIANTADOSI VALERIO E C. (CF: 06111530637)</t>
  </si>
  <si>
    <t>Ordine diretto di acquisto sul MePA per la fornitura di un defibrillatore semiautomatico esterno con teca da interno e un cartello da muro bifacciale da destinare alla sede del COP di Pescara, sezione di Reggio Calabria</t>
  </si>
  <si>
    <t xml:space="preserve">DARTIZIO MICHELE (CF: DRTMHL74E24L418D)
</t>
  </si>
  <si>
    <t>DARTIZIO MICHELE (CF: DRTMHL74E24L418D)</t>
  </si>
  <si>
    <t>erogazione di corsi di formazione base e di aggiornamento in materia di sicurezza e salute nei luoghi di lavoro ex D. Lgs. 81/20018, da destinare al personale dipendente</t>
  </si>
  <si>
    <t xml:space="preserve">ISTITUTO THEOREMA SCARL (CF: 01965970799)
PERIPLO SVILUPPO RISORSE UMANE (CF: 02873230797)
</t>
  </si>
  <si>
    <t>ISTITUTO THEOREMA SCARL (CF: 01965970799)</t>
  </si>
  <si>
    <t>Intervento di manutenzione e ripristino del solaio di copertura dellâ€™immobile FIP di Via Popilia in Cosenza sede della Direzione Provinciale</t>
  </si>
  <si>
    <t xml:space="preserve">GIAS MULTISERVICE SRLS (CF: 03545510780)
</t>
  </si>
  <si>
    <t>GIAS MULTISERVICE SRLS (CF: 03545510780)</t>
  </si>
  <si>
    <t>intervento di riparazione e ripristino funzionalitÃ  armadi compattabili installati presso la sede della Direzione Provinciale di Cosenza - Ufficio Provinciale Territorio</t>
  </si>
  <si>
    <t>manutenzione annuale delle apparecchiature UPS installate presso la sede della Direzione Provinciale di Cosenza - Via Popilia (angolo Via Barrio) - Cosenza</t>
  </si>
  <si>
    <t xml:space="preserve">SICON SRL (CF: 01570210243)
</t>
  </si>
  <si>
    <t>SICON SRL (CF: 01570210243)</t>
  </si>
  <si>
    <t>interventi di manutenzione straordinaria non programmata extra-canone da effettuarsi sullâ€™impianto elettrico installato presso la sede della Direzione provinciale di Vibo Valentia</t>
  </si>
  <si>
    <t>erogazione del servizio di interpretariato nella Lingua dei Segni LIS, per la selezione relativa allâ€™â€™assunzione a tempo pieno ed indeterminato di n.9 unitÃ  di personale appartenente alle categorie protette da destinare alla Direzione Regionale Calabri</t>
  </si>
  <si>
    <t xml:space="preserve">PALMIERI GIUSEPPINA (CF: PLMGPP86M52B774N)
VERONICA SCHIRRIPA (CF: SCHVNC86T52C352M)
</t>
  </si>
  <si>
    <t>VERONICA SCHIRRIPA (CF: SCHVNC86T52C352M)</t>
  </si>
  <si>
    <t>Riparazione del tetto dellâ€™immobile di proprietÃ  del Comune di Castrovillari, denominato â€œPalazzo Galloâ€, sito alla Via Vittorio Emanuele IIÂ°, tenuto in comodato dâ€™uso dallâ€™Agenzia delle Entrate, da destinare a nuova sede dellâ€™Ufficio Territoriale.</t>
  </si>
  <si>
    <t xml:space="preserve">INFASCINATO SRL (CF: 03285650788)
</t>
  </si>
  <si>
    <t>INFASCINATO SRL (CF: 03285650788)</t>
  </si>
  <si>
    <t>fornitura e consegna di materiale di consumo per stampanti a ridotto impatto ambientale, da destinare agli uffici della Direzione Regionale della Calabria</t>
  </si>
  <si>
    <t xml:space="preserve">INFORDATA (CF: 00929440592)
</t>
  </si>
  <si>
    <t>INFORDATA (CF: 00929440592)</t>
  </si>
  <si>
    <t>noleggio, assistenza tecnica e manutenzione di n.2 apparecchiature da collocare presso lâ€™Ufficio Territoriale di Paola</t>
  </si>
  <si>
    <t>fornitura e posa in opera di nr. 3 infissi in alluminio per il ripristino della funzionalitÃ  delle finestre del vano scala presso lâ€™immobile di proprietÃ  sito in Catanzaro alla Via Lombardi</t>
  </si>
  <si>
    <t xml:space="preserve">INF.ALL. DI DORIA ALBERTO (CF: DROLRT75A27C352E)
</t>
  </si>
  <si>
    <t>INF.ALL. DI DORIA ALBERTO (CF: DROLRT75A27C352E)</t>
  </si>
  <si>
    <t>fornitura e posa in opera di una centrale di rilevazione incendio, presso la Direzione Provinciale di Vibo Valentia, Corso Umberto I</t>
  </si>
  <si>
    <t xml:space="preserve">CADI DEI F.LLI MILASI SRL (CF: 01025850809)
</t>
  </si>
  <si>
    <t>fornitura e la messa in opera di un motore elettrico a servizio del cancello scorrevole carraio di accesso allâ€™immobile di Cosenza sede della Direzione (ingresso di Via Popilia), in sostituzione di quello attualmente in uso</t>
  </si>
  <si>
    <t>intervento di adeguamento del locale server presso lâ€™immobile sede dello Sportello Decentrato di Satriano, per lâ€™ammodernamento delle attrezzature Switch</t>
  </si>
  <si>
    <t xml:space="preserve">FRA.TA IMPIANTI SRLS (CF: 03465910796)
</t>
  </si>
  <si>
    <t>FRA.TA IMPIANTI SRLS (CF: 03465910796)</t>
  </si>
  <si>
    <t>noleggio di distributori di acqua potabile per le esigenze degli uffici della Direzione Regionale della Calabria</t>
  </si>
  <si>
    <t xml:space="preserve">ACQUAVIVA S.R.L. (CF: 03792180980)
</t>
  </si>
  <si>
    <t>ACQUAVIVA S.R.L. (CF: 03792180980)</t>
  </si>
  <si>
    <t>fornitura di dispositivi per la sicurezza antincendio da installare presso gli uffici della Direzione Regionale della Calabria</t>
  </si>
  <si>
    <t xml:space="preserve">A.S.C. DI ALFONSO TOSCANO (CF: tsclns80t18e041s)
LIO SERVICES SRL (CF: 13587021000)
</t>
  </si>
  <si>
    <t>A.S.C. DI ALFONSO TOSCANO (CF: tsclns80t18e041s)</t>
  </si>
  <si>
    <t>Completamento degli interventi di adeguamento funzionale dei locali posti ai piani terra e secondo dellâ€™immobile denominato â€œPalazzo Galloâ€ - Castrovillari Via Vittorio Emanuele IIÂ°</t>
  </si>
  <si>
    <t>fornitura e consegna di materiale di consumo per stampanti a ridotto impatto ambientale, per le sedi della Direzione Regionale della Calabria</t>
  </si>
  <si>
    <t>intervento di manutenzione extra-canone relativo alla sostituzione dellâ€™impianto di riscaldamento e raffrescamento installato presso il primo piano dellâ€™immobile di Via de Rosis in Rossano</t>
  </si>
  <si>
    <t xml:space="preserve">LASER WORLD S.R.L.S. (CF: 02005590852)
PROMO RIGENERA SRL (CF: 01431180551)
TECNO OFFICE GLOBAL SRL (CF: 01641800550)
</t>
  </si>
  <si>
    <t>TECNO OFFICE GLOBAL SRL (CF: 01641800550)</t>
  </si>
  <si>
    <t>servizio di conduzione e manutenzione ordinaria (programmata e non) degli impianti termoidraulici, di condizionamento ed idrico-sanitari presso le sedi in uso allâ€™Agenzia delle Entrate â€“ Direzione Regionale della Calabria</t>
  </si>
  <si>
    <t xml:space="preserve">2 EFFE IMPIANTI E SERVIZI SRL (CF: 02993100805)
GLOBAL TECHNOLOGY SRL (CF: 03402060788)
I.T.E.C. SRL (CF: 02993910799)
PEVEL TRADIZIONE E INNOVAZIONE SRL (CF: 02826220788)
SERVICE SRL (CF: 02341700785)
STEM SRL (CF: 02110920796)
</t>
  </si>
  <si>
    <t>STEM SRL (CF: 02110920796)</t>
  </si>
  <si>
    <t>fornitura, stampa e consegna di materiale tipografico (buste verdi per notifiche e vetrofanie) da destinare agli Uffici dellâ€™Agenzia delle Entrate</t>
  </si>
  <si>
    <t xml:space="preserve">GRAFICHERRE SAS DI FRANCESCO RAFFAELE &amp; C. (CF: 02630270797)
</t>
  </si>
  <si>
    <t>GRAFICHERRE SAS DI FRANCESCO RAFFAELE &amp; C. (CF: 02630270797)</t>
  </si>
  <si>
    <t>manutenzione ordinaria (programmata e non) degli impianti elevatori presso le sedi in uso allâ€™Agenzia delle Entrate â€“ Direzione Regionale della Calabria</t>
  </si>
  <si>
    <t xml:space="preserve">FEBERT SRL (CF: 00720260801)
IN - TENSIONE S.R.L. (CF: 02254160795)
MB EASY LIFT (CF: 03511530788)
</t>
  </si>
  <si>
    <t>IN - TENSIONE S.R.L. (CF: 02254160795)</t>
  </si>
  <si>
    <t>conduzione e manutenzione ordinaria (programmata e non) degli impianti elettrici presso le sedi in uso allâ€™Agenzia delle Entrate â€“ Direzione Regionale della Calabria</t>
  </si>
  <si>
    <t xml:space="preserve">2 EFFE IMPIANTI E SERVIZI SRL (CF: 02993100805)
2P ELETTRONICA DI PISANI PASQUALE (CF: PSNPQL62A04G034P)
3D INFORMATICA SAS (CF: 02235470784)
B2 COSTRUZIONI SRL (CF: 03215590799)
IN - TENSIONE S.R.L. (CF: 02254160795)
</t>
  </si>
  <si>
    <t>manutenzione ordinaria (programmata e non) degli impianti antincendio presso le sedi in uso allâ€™Agenzia delle Entrate â€“ Direzione Regionale della Calabria</t>
  </si>
  <si>
    <t xml:space="preserve">2 EFFE IMPIANTI E SERVIZI SRL (CF: 02993100805)
2P ELETTRONICA DI PISANI PASQUALE (CF: PSNPQL62A04G034P)
360SAC DI LOPRETE LUCIA (CF: LPRLCU65L57C352Y)
A.S.C. DI ALFONSO TOSCANO (CF: tsclns80t18e041s)
PEVEL TRADIZIONE E INNOVAZIONE SRL (CF: 02826220788)
</t>
  </si>
  <si>
    <t>PEVEL TRADIZIONE E INNOVAZIONE SRL (CF: 02826220788)</t>
  </si>
  <si>
    <t>Adesione alla Convenzione Consip â€œEnergia Elettrica 18 - Lotto 15â€ Opzione Verde per la fornitura di energia elettrica e dei servizi connessi per le esigenze degli uffici della Direzione Regionale della Calabria</t>
  </si>
  <si>
    <t>Adesione alla Convenzione Consip â€œGas maturale 13 - Lotto 11â€ per la fornitura di gas naturale e dei servizi connessi per le esigenze di alcuni uffici della Direzione Regionale della Calabria</t>
  </si>
  <si>
    <t xml:space="preserve">HERA COMM (CF: 02221101203)
</t>
  </si>
  <si>
    <t>HERA COMM (CF: 02221101203)</t>
  </si>
  <si>
    <t>intervento di sostituzione di tre condizionatori mono split presso la sede dellâ€™Ufficio Territoriale di Reggio Calabria e un condizionatore mono split presso la sede del COP Sezione di Reggio Calabria</t>
  </si>
  <si>
    <t xml:space="preserve">STEM SRL (CF: 02110920796)
</t>
  </si>
  <si>
    <t>Interventi di adeguamento degli impianti tecnologici e di minuto mantenimento presso i locali posti ai piani terra e secondo dellâ€™immobile denominato â€œPalazzo Galloâ€. Castrovillari Via Vittorio Emanuele IIÂ°, nuova sede Ufficio Territoriale</t>
  </si>
  <si>
    <t>servizio di vigilanza armata con apertura e chiusura delle sedi da espletarsi presso: Ufficio Territoriale ed Ufficio Provinciale del Territorio di Reggio Calabria</t>
  </si>
  <si>
    <t xml:space="preserve">COSMOPOL SPA (CF: 01764680649)
ETNA POLICE S.R.L. (CF: 04651540876)
EUROPOLICE SRL (CF: 05085400876)
ISTITUTO DI VIGILANZA EUROPOL S.R.L. (CF: 02100310800)
SICURTRANSPORT SPA (CF: 00119850824)
</t>
  </si>
  <si>
    <t>COSMOPOL SPA (CF: 01764680649)</t>
  </si>
  <si>
    <t>Affidamento diretto, ai sensi dellâ€™art. 36, comma 2, lettera a) del D. Lgs. 50/2016, per intervento di manutenzione straordinaria agli infissi esterni ed interni da effettuarsi nellâ€™immobile di proprietÃ  del comune di Castrovillari(CS), denominato â€œPalazzo</t>
  </si>
  <si>
    <t>Affidamento diretto, ai sensi dellâ€™art. 36, comma 2, lettera a) del D. Lgs.50/2016, riguardane gli interventi di manutenzione extra-canone da effettuarsi sui seguenti impianti elevatori in uso presso i dipendenti uffici:</t>
  </si>
  <si>
    <t>Affidamento diretto, ai sensi dellâ€™art. 36, comma 2, lettera a) del D. Lgs. 50/2016, per lâ€™esecuzione di un intervento di bonifica con rimozione e smaltimento a norma dei rifiuti in amianto e fibre artificiali vetrose presenti presso la sede della Direzion</t>
  </si>
  <si>
    <t xml:space="preserve">ECOPIANA SRL (CF: 02268690803)
</t>
  </si>
  <si>
    <t>ECOPIANA SRL (CF: 02268690803)</t>
  </si>
  <si>
    <t>Affidamento diretto, ai sensi dellâ€™art. 36, comma 2, lettera a) del D. Lgs. 50/2016, per intervento lavori di adeguamento e risanamento dellâ€™immobile, sito in Corso Umberto I, Vibo Valentia, sede della Direzione Provinciale di Vibo Valentia</t>
  </si>
  <si>
    <t>Affidamento diretto, ai sensi dellâ€™art. 36 comma 2 lett a) del D. Lgs. 50/2016, relativo allâ€™espletamento di corsi di formazione e aggiornamento per addetti alla prevenzione incendi sui luoghi di lavoro presso la sede della Direzione Provinciale di Cosenza</t>
  </si>
  <si>
    <t xml:space="preserve">COMANDO PROVINCIALE VIGILI DEL FUOCO COSENZA (CF: 80005310786)
</t>
  </si>
  <si>
    <t>COMANDO PROVINCIALE VIGILI DEL FUOCO COSENZA (CF: 80005310786)</t>
  </si>
  <si>
    <t>Affidamento diretto, ai sensi dellâ€™art. 36 comma 2 lett a) del D. Lgs. 50/2016, del servizio di noleggio di materiale utile e necessario per lâ€™espletamento di corsi di formazione e aggiornamento per addetti alla prevenzione incendi sui luoghi di lavoro pre</t>
  </si>
  <si>
    <t xml:space="preserve">A.S.C. DI ALFONSO TOSCANO (CF: tsclns80t18e041s)
</t>
  </si>
  <si>
    <t>Affidamento diretto, ai sensi dellâ€™art. 36, comma 2, lettera a) del D. Lgs. 50/2016, del servizio di ritiro e smaltimento in discarica autorizzata dei rifiuti speciali e non depositati nei i locali adibiti ad archivio presso lâ€™immobile di Via Lombardi in C</t>
  </si>
  <si>
    <t xml:space="preserve">LAURITANO SRL  (CF: 03764250795)
</t>
  </si>
  <si>
    <t>LAURITANO SRL  (CF: 03764250795)</t>
  </si>
  <si>
    <t>Affidamento diretto, ai sensi dellâ€™art. 36, comma 2, lettera a) del D. Lgs. 50/2016, relativo allâ€™espletamento del servizio di dematerializzazione documenti cartacei presso alcune sedi della Direzione Regionale Calabria</t>
  </si>
  <si>
    <t xml:space="preserve">3R (CF: 03541470799)
</t>
  </si>
  <si>
    <t>3R (CF: 03541470799)</t>
  </si>
  <si>
    <t>Affidamento diretto, ai sensi dellâ€™art. 36, comma 2, lettera a) del D. Lgs. 50/2016, per la fornitura ed installazione di un apparato di gruppo di continuitÃ  UPS, potenza apparente 11000VA, potenza nominale 10000w, completo di batterie per la sala CED dell</t>
  </si>
  <si>
    <t xml:space="preserve">S.E.A MEDITERRANEA SRL (CF: 02378170787)
</t>
  </si>
  <si>
    <t>S.E.A MEDITERRANEA SRL (CF: 02378170787)</t>
  </si>
  <si>
    <t>Fornitura di energia elettrica in regime di salvaguardia resso UT Castrovillari vecchia sede</t>
  </si>
  <si>
    <t>Affidamento diretto ai sensi dellâ€™art. 36 comma 2, lettera a) del D.Lgs. n.50/2016, per rinnovo del servizio di abbonamento annuale allâ€™edizione sfogliabile on-line del quotidiano di testata regionale â€œLa Gazzetta del Sudâ€, per le esigenze della DR</t>
  </si>
  <si>
    <t xml:space="preserve">SOCIETA' EDITRICE SUD SPA (CF: 00072240831)
</t>
  </si>
  <si>
    <t>SOCIETA' EDITRICE SUD SPA (CF: 00072240831)</t>
  </si>
  <si>
    <t>Adesione Convenzione Consip â€œGestione Integrata della Salute e Sicurezza sui luoghi di lavoro presso le Pubbliche Amministrazioniâ€ per lâ€™affidamento del servizio di sorveglianza sanitaria e delle attivitÃ  di aggiornamento formativo destinate al personale a</t>
  </si>
  <si>
    <t xml:space="preserve">SINTESI SPA (CF: 03533961003)
</t>
  </si>
  <si>
    <t>SINTESI SPA (CF: 03533961003)</t>
  </si>
  <si>
    <t>Servizi di reception - Lotto 9 Direzione Regionale della Calabria. Contratto rep. n. 213 del 7 settembre 2021.</t>
  </si>
  <si>
    <t xml:space="preserve">MEAP SRL (CF: 07633520726)
</t>
  </si>
  <si>
    <t>MEAP SRL (CF: 07633520726)</t>
  </si>
  <si>
    <t>Affidamento diretto, ai sensi dellâ€™art. 36, comma 2, lettera a) del D. Lgs. 50/2016, per la fornitura, stampa e consegna di materiale tipografico (vetrofanie orari uffici e targa in plexiglass) da destinare agli Uffici dellâ€™Agenzia delle Entrate. Lettera â€“</t>
  </si>
  <si>
    <t>Affidamento diretto, ai sensi dellâ€™art. 36, comma 2, lettera a) del D. Lgs. 50/2016, per interventi di ripristino impianti di videosorveglianza ed antintrusione presso gli immobili di Via Lombardi e UT Lamezia</t>
  </si>
  <si>
    <t xml:space="preserve">2P ELETTRONICA DI PISANI PASQUALE (CF: PSNPQL62A04G034P)
</t>
  </si>
  <si>
    <t>2P ELETTRONICA DI PISANI PASQUALE (CF: PSNPQL62A04G034P)</t>
  </si>
  <si>
    <t xml:space="preserve">Affidamento diretto mediante trattativa diretta sul mercato elettronico, ai sensi dellâ€™art. 36 comma 2, lettera a) del D. Lgs. n. 50 del 18/04/2016 e ss.mm., finalizzata alla fornitura e installazione di frangisole da esterno per adeguamento microclima ai </t>
  </si>
  <si>
    <t xml:space="preserve">SG INFISSI DI GIUSEPPE SEI (CF: SEIGPP70D14E031X)
</t>
  </si>
  <si>
    <t xml:space="preserve">Affidamento diretto, ai sensi dellâ€™art. 36, comma 2, lettera a) del D. Lgs. 50/2016 e ss.mm.ii., lavori di adeguamento agli impianti elettrici dei locali posti ai piani terra e secondo dellâ€™immobile denominato â€œPalazzo Galloâ€, sito in Castrovillari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</si>
</sst>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4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"580170131F"</f>
        <v>580170131F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41913</v>
      </c>
      <c r="J3" s="2">
        <v>42277</v>
      </c>
      <c r="K3">
        <v>588014.84</v>
      </c>
    </row>
    <row r="4" spans="1:11" x14ac:dyDescent="0.25">
      <c r="A4" t="str">
        <f>"6253467C35"</f>
        <v>6253467C35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0</v>
      </c>
      <c r="I4" s="2">
        <v>42278</v>
      </c>
      <c r="J4" s="2">
        <v>42643</v>
      </c>
      <c r="K4">
        <v>469347.99</v>
      </c>
    </row>
    <row r="5" spans="1:11" x14ac:dyDescent="0.25">
      <c r="A5" t="str">
        <f>"6689517C0D"</f>
        <v>6689517C0D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23</v>
      </c>
      <c r="G5" t="s">
        <v>24</v>
      </c>
      <c r="H5">
        <v>451445.77</v>
      </c>
      <c r="I5" s="2">
        <v>42506</v>
      </c>
      <c r="J5" s="2">
        <v>44229</v>
      </c>
      <c r="K5">
        <v>111728.37</v>
      </c>
    </row>
    <row r="6" spans="1:11" x14ac:dyDescent="0.25">
      <c r="A6" t="str">
        <f>"Z551CE6846"</f>
        <v>Z551CE6846</v>
      </c>
      <c r="B6" t="str">
        <f t="shared" si="0"/>
        <v>06363391001</v>
      </c>
      <c r="C6" t="s">
        <v>16</v>
      </c>
      <c r="D6" t="s">
        <v>25</v>
      </c>
      <c r="E6" t="s">
        <v>26</v>
      </c>
      <c r="F6" s="1" t="s">
        <v>27</v>
      </c>
      <c r="G6" t="s">
        <v>28</v>
      </c>
      <c r="H6">
        <v>0</v>
      </c>
      <c r="I6" s="2">
        <v>42751</v>
      </c>
      <c r="K6">
        <v>5797.94</v>
      </c>
    </row>
    <row r="7" spans="1:11" x14ac:dyDescent="0.25">
      <c r="A7" t="str">
        <f>"66412504DF"</f>
        <v>66412504DF</v>
      </c>
      <c r="B7" t="str">
        <f t="shared" si="0"/>
        <v>06363391001</v>
      </c>
      <c r="C7" t="s">
        <v>16</v>
      </c>
      <c r="D7" t="s">
        <v>29</v>
      </c>
      <c r="E7" t="s">
        <v>18</v>
      </c>
      <c r="F7" s="1" t="s">
        <v>27</v>
      </c>
      <c r="G7" t="s">
        <v>28</v>
      </c>
      <c r="H7">
        <v>0</v>
      </c>
      <c r="I7" s="2">
        <v>42644</v>
      </c>
      <c r="J7" s="2">
        <v>43009</v>
      </c>
      <c r="K7">
        <v>458892.48</v>
      </c>
    </row>
    <row r="8" spans="1:11" x14ac:dyDescent="0.25">
      <c r="A8" t="str">
        <f>"704757420C"</f>
        <v>704757420C</v>
      </c>
      <c r="B8" t="str">
        <f t="shared" si="0"/>
        <v>06363391001</v>
      </c>
      <c r="C8" t="s">
        <v>16</v>
      </c>
      <c r="D8" t="s">
        <v>30</v>
      </c>
      <c r="E8" t="s">
        <v>18</v>
      </c>
      <c r="F8" s="1" t="s">
        <v>27</v>
      </c>
      <c r="G8" t="s">
        <v>28</v>
      </c>
      <c r="H8">
        <v>0</v>
      </c>
      <c r="I8" s="2">
        <v>43009</v>
      </c>
      <c r="J8" s="2">
        <v>43373</v>
      </c>
      <c r="K8">
        <v>457688.63</v>
      </c>
    </row>
    <row r="9" spans="1:11" x14ac:dyDescent="0.25">
      <c r="A9" t="str">
        <f>"Z0D1AC37D5"</f>
        <v>Z0D1AC37D5</v>
      </c>
      <c r="B9" t="str">
        <f t="shared" si="0"/>
        <v>06363391001</v>
      </c>
      <c r="C9" t="s">
        <v>16</v>
      </c>
      <c r="D9" t="s">
        <v>31</v>
      </c>
      <c r="E9" t="s">
        <v>26</v>
      </c>
      <c r="F9" s="1" t="s">
        <v>32</v>
      </c>
      <c r="G9" t="s">
        <v>33</v>
      </c>
      <c r="H9">
        <v>20417.57</v>
      </c>
      <c r="I9" s="2">
        <v>42632</v>
      </c>
      <c r="J9" s="2">
        <v>42672</v>
      </c>
      <c r="K9">
        <v>20417.57</v>
      </c>
    </row>
    <row r="10" spans="1:11" x14ac:dyDescent="0.25">
      <c r="A10" t="str">
        <f>"734713037A"</f>
        <v>734713037A</v>
      </c>
      <c r="B10" t="str">
        <f t="shared" si="0"/>
        <v>06363391001</v>
      </c>
      <c r="C10" t="s">
        <v>16</v>
      </c>
      <c r="D10" t="s">
        <v>34</v>
      </c>
      <c r="E10" t="s">
        <v>18</v>
      </c>
      <c r="F10" s="1" t="s">
        <v>35</v>
      </c>
      <c r="G10" t="s">
        <v>36</v>
      </c>
      <c r="H10">
        <v>2867476.41</v>
      </c>
      <c r="I10" s="2">
        <v>43101</v>
      </c>
      <c r="J10" s="2">
        <v>44196</v>
      </c>
      <c r="K10">
        <v>1871536.78</v>
      </c>
    </row>
    <row r="11" spans="1:11" x14ac:dyDescent="0.25">
      <c r="A11" t="str">
        <f>"7766967FEA"</f>
        <v>7766967FEA</v>
      </c>
      <c r="B11" t="str">
        <f t="shared" si="0"/>
        <v>06363391001</v>
      </c>
      <c r="C11" t="s">
        <v>16</v>
      </c>
      <c r="D11" t="s">
        <v>37</v>
      </c>
      <c r="E11" t="s">
        <v>18</v>
      </c>
      <c r="F11" s="1" t="s">
        <v>38</v>
      </c>
      <c r="G11" t="s">
        <v>39</v>
      </c>
      <c r="H11">
        <v>0</v>
      </c>
      <c r="I11" s="2">
        <v>43617</v>
      </c>
      <c r="J11" s="2">
        <v>43982</v>
      </c>
      <c r="K11">
        <v>56719.41</v>
      </c>
    </row>
    <row r="12" spans="1:11" x14ac:dyDescent="0.25">
      <c r="A12" t="str">
        <f>"784305019C"</f>
        <v>784305019C</v>
      </c>
      <c r="B12" t="str">
        <f t="shared" si="0"/>
        <v>06363391001</v>
      </c>
      <c r="C12" t="s">
        <v>16</v>
      </c>
      <c r="D12" t="s">
        <v>40</v>
      </c>
      <c r="E12" t="s">
        <v>18</v>
      </c>
      <c r="F12" s="1" t="s">
        <v>27</v>
      </c>
      <c r="G12" t="s">
        <v>28</v>
      </c>
      <c r="H12">
        <v>490000</v>
      </c>
      <c r="I12" s="2">
        <v>43739</v>
      </c>
      <c r="J12" s="2">
        <v>44104</v>
      </c>
      <c r="K12">
        <v>401920.39</v>
      </c>
    </row>
    <row r="13" spans="1:11" x14ac:dyDescent="0.25">
      <c r="A13" t="str">
        <f>"Z1E27DB240"</f>
        <v>Z1E27DB240</v>
      </c>
      <c r="B13" t="str">
        <f t="shared" si="0"/>
        <v>06363391001</v>
      </c>
      <c r="C13" t="s">
        <v>16</v>
      </c>
      <c r="D13" t="s">
        <v>41</v>
      </c>
      <c r="E13" t="s">
        <v>18</v>
      </c>
      <c r="F13" s="1" t="s">
        <v>42</v>
      </c>
      <c r="G13" t="s">
        <v>43</v>
      </c>
      <c r="H13">
        <v>2500</v>
      </c>
      <c r="I13" s="2">
        <v>43570</v>
      </c>
      <c r="J13" s="2">
        <v>44681</v>
      </c>
      <c r="K13">
        <v>581.20000000000005</v>
      </c>
    </row>
    <row r="14" spans="1:11" x14ac:dyDescent="0.25">
      <c r="A14" t="str">
        <f>"Z6C294F803"</f>
        <v>Z6C294F803</v>
      </c>
      <c r="B14" t="str">
        <f t="shared" si="0"/>
        <v>06363391001</v>
      </c>
      <c r="C14" t="s">
        <v>16</v>
      </c>
      <c r="D14" t="s">
        <v>44</v>
      </c>
      <c r="E14" t="s">
        <v>18</v>
      </c>
      <c r="F14" s="1" t="s">
        <v>45</v>
      </c>
      <c r="G14" t="s">
        <v>46</v>
      </c>
      <c r="H14">
        <v>21060</v>
      </c>
      <c r="I14" s="2">
        <v>43717</v>
      </c>
      <c r="J14" s="2">
        <v>44813</v>
      </c>
      <c r="K14">
        <v>17417.86</v>
      </c>
    </row>
    <row r="15" spans="1:11" x14ac:dyDescent="0.25">
      <c r="A15" t="str">
        <f>"ZB12AE4CCD"</f>
        <v>ZB12AE4CCD</v>
      </c>
      <c r="B15" t="str">
        <f t="shared" si="0"/>
        <v>06363391001</v>
      </c>
      <c r="C15" t="s">
        <v>16</v>
      </c>
      <c r="D15" t="s">
        <v>47</v>
      </c>
      <c r="E15" t="s">
        <v>26</v>
      </c>
      <c r="F15" s="1" t="s">
        <v>48</v>
      </c>
      <c r="G15" t="s">
        <v>49</v>
      </c>
      <c r="H15">
        <v>5500</v>
      </c>
      <c r="I15" s="2">
        <v>43798</v>
      </c>
      <c r="J15" s="2">
        <v>43813</v>
      </c>
      <c r="K15">
        <v>5500</v>
      </c>
    </row>
    <row r="16" spans="1:11" x14ac:dyDescent="0.25">
      <c r="A16" t="str">
        <f>"Z412AD4A2A"</f>
        <v>Z412AD4A2A</v>
      </c>
      <c r="B16" t="str">
        <f t="shared" si="0"/>
        <v>06363391001</v>
      </c>
      <c r="C16" t="s">
        <v>16</v>
      </c>
      <c r="D16" t="s">
        <v>50</v>
      </c>
      <c r="E16" t="s">
        <v>18</v>
      </c>
      <c r="F16" s="1" t="s">
        <v>51</v>
      </c>
      <c r="G16" t="s">
        <v>52</v>
      </c>
      <c r="H16">
        <v>6111.2</v>
      </c>
      <c r="I16" s="2">
        <v>43816</v>
      </c>
      <c r="J16" s="2">
        <v>45277</v>
      </c>
      <c r="K16">
        <v>2673.65</v>
      </c>
    </row>
    <row r="17" spans="1:11" x14ac:dyDescent="0.25">
      <c r="A17" t="str">
        <f>"ZC32B21C51"</f>
        <v>ZC32B21C51</v>
      </c>
      <c r="B17" t="str">
        <f t="shared" si="0"/>
        <v>06363391001</v>
      </c>
      <c r="C17" t="s">
        <v>16</v>
      </c>
      <c r="D17" t="s">
        <v>53</v>
      </c>
      <c r="E17" t="s">
        <v>26</v>
      </c>
      <c r="F17" s="1" t="s">
        <v>54</v>
      </c>
      <c r="G17" t="s">
        <v>55</v>
      </c>
      <c r="H17">
        <v>8445</v>
      </c>
      <c r="I17" s="2">
        <v>43843</v>
      </c>
      <c r="J17" s="2">
        <v>43889</v>
      </c>
      <c r="K17">
        <v>8444.98</v>
      </c>
    </row>
    <row r="18" spans="1:11" x14ac:dyDescent="0.25">
      <c r="A18" t="str">
        <f>"81521284D7"</f>
        <v>81521284D7</v>
      </c>
      <c r="B18" t="str">
        <f t="shared" si="0"/>
        <v>06363391001</v>
      </c>
      <c r="C18" t="s">
        <v>16</v>
      </c>
      <c r="D18" t="s">
        <v>56</v>
      </c>
      <c r="E18" t="s">
        <v>18</v>
      </c>
      <c r="F18" s="1" t="s">
        <v>45</v>
      </c>
      <c r="G18" t="s">
        <v>46</v>
      </c>
      <c r="H18">
        <v>63180</v>
      </c>
      <c r="I18" s="2">
        <v>43847</v>
      </c>
      <c r="J18" s="2">
        <v>44943</v>
      </c>
      <c r="K18">
        <v>39115.480000000003</v>
      </c>
    </row>
    <row r="19" spans="1:11" x14ac:dyDescent="0.25">
      <c r="A19" t="str">
        <f>"Z742B3F338"</f>
        <v>Z742B3F338</v>
      </c>
      <c r="B19" t="str">
        <f t="shared" si="0"/>
        <v>06363391001</v>
      </c>
      <c r="C19" t="s">
        <v>16</v>
      </c>
      <c r="D19" t="s">
        <v>57</v>
      </c>
      <c r="E19" t="s">
        <v>26</v>
      </c>
      <c r="F19" s="1" t="s">
        <v>58</v>
      </c>
      <c r="G19" t="s">
        <v>59</v>
      </c>
      <c r="H19">
        <v>900</v>
      </c>
      <c r="I19" s="2">
        <v>43818</v>
      </c>
      <c r="J19" s="2">
        <v>43921</v>
      </c>
      <c r="K19">
        <v>900</v>
      </c>
    </row>
    <row r="20" spans="1:11" x14ac:dyDescent="0.25">
      <c r="A20" t="str">
        <f>"Z1F21EAB21"</f>
        <v>Z1F21EAB21</v>
      </c>
      <c r="B20" t="str">
        <f t="shared" si="0"/>
        <v>06363391001</v>
      </c>
      <c r="C20" t="s">
        <v>16</v>
      </c>
      <c r="D20" t="s">
        <v>60</v>
      </c>
      <c r="E20" t="s">
        <v>18</v>
      </c>
      <c r="F20" s="1" t="s">
        <v>45</v>
      </c>
      <c r="G20" t="s">
        <v>46</v>
      </c>
      <c r="H20">
        <v>22176</v>
      </c>
      <c r="I20" s="2">
        <v>43129</v>
      </c>
      <c r="J20" s="2">
        <v>44224</v>
      </c>
      <c r="K20">
        <v>22065.1</v>
      </c>
    </row>
    <row r="21" spans="1:11" x14ac:dyDescent="0.25">
      <c r="A21" t="str">
        <f>"Z1B2369805"</f>
        <v>Z1B2369805</v>
      </c>
      <c r="B21" t="str">
        <f t="shared" si="0"/>
        <v>06363391001</v>
      </c>
      <c r="C21" t="s">
        <v>16</v>
      </c>
      <c r="D21" t="s">
        <v>61</v>
      </c>
      <c r="E21" t="s">
        <v>18</v>
      </c>
      <c r="F21" s="1" t="s">
        <v>45</v>
      </c>
      <c r="G21" t="s">
        <v>46</v>
      </c>
      <c r="H21">
        <v>4800</v>
      </c>
      <c r="I21" s="2">
        <v>43223</v>
      </c>
      <c r="J21" s="2">
        <v>44318</v>
      </c>
      <c r="K21">
        <v>4800</v>
      </c>
    </row>
    <row r="22" spans="1:11" x14ac:dyDescent="0.25">
      <c r="A22" t="str">
        <f>"Z402BA15A4"</f>
        <v>Z402BA15A4</v>
      </c>
      <c r="B22" t="str">
        <f t="shared" si="0"/>
        <v>06363391001</v>
      </c>
      <c r="C22" t="s">
        <v>16</v>
      </c>
      <c r="D22" t="s">
        <v>62</v>
      </c>
      <c r="E22" t="s">
        <v>26</v>
      </c>
      <c r="F22" s="1" t="s">
        <v>48</v>
      </c>
      <c r="G22" t="s">
        <v>49</v>
      </c>
      <c r="H22">
        <v>3281</v>
      </c>
      <c r="I22" s="2">
        <v>43852</v>
      </c>
      <c r="J22" s="2">
        <v>43888</v>
      </c>
      <c r="K22">
        <v>3281</v>
      </c>
    </row>
    <row r="23" spans="1:11" x14ac:dyDescent="0.25">
      <c r="A23" t="str">
        <f>"Z282BBE7C2"</f>
        <v>Z282BBE7C2</v>
      </c>
      <c r="B23" t="str">
        <f t="shared" si="0"/>
        <v>06363391001</v>
      </c>
      <c r="C23" t="s">
        <v>16</v>
      </c>
      <c r="D23" t="s">
        <v>63</v>
      </c>
      <c r="E23" t="s">
        <v>26</v>
      </c>
      <c r="F23" s="1" t="s">
        <v>64</v>
      </c>
      <c r="G23" t="s">
        <v>65</v>
      </c>
      <c r="H23">
        <v>7200</v>
      </c>
      <c r="I23" s="2">
        <v>43875</v>
      </c>
      <c r="J23" s="2">
        <v>43879</v>
      </c>
      <c r="K23">
        <v>7200</v>
      </c>
    </row>
    <row r="24" spans="1:11" x14ac:dyDescent="0.25">
      <c r="A24" t="str">
        <f>"Z852BA14A1"</f>
        <v>Z852BA14A1</v>
      </c>
      <c r="B24" t="str">
        <f t="shared" si="0"/>
        <v>06363391001</v>
      </c>
      <c r="C24" t="s">
        <v>16</v>
      </c>
      <c r="D24" t="s">
        <v>66</v>
      </c>
      <c r="E24" t="s">
        <v>26</v>
      </c>
      <c r="F24" s="1" t="s">
        <v>48</v>
      </c>
      <c r="G24" t="s">
        <v>49</v>
      </c>
      <c r="H24">
        <v>2100</v>
      </c>
      <c r="I24" s="2">
        <v>43852</v>
      </c>
      <c r="J24" s="2">
        <v>43871</v>
      </c>
      <c r="K24">
        <v>2100</v>
      </c>
    </row>
    <row r="25" spans="1:11" x14ac:dyDescent="0.25">
      <c r="A25" t="str">
        <f>"0000000000"</f>
        <v>0000000000</v>
      </c>
      <c r="B25" t="str">
        <f t="shared" si="0"/>
        <v>06363391001</v>
      </c>
      <c r="C25" t="s">
        <v>16</v>
      </c>
      <c r="D25" t="s">
        <v>67</v>
      </c>
      <c r="E25" t="s">
        <v>26</v>
      </c>
      <c r="F25" s="1" t="s">
        <v>68</v>
      </c>
      <c r="G25" t="s">
        <v>69</v>
      </c>
      <c r="H25">
        <v>27446.7</v>
      </c>
      <c r="I25" s="2">
        <v>43859</v>
      </c>
      <c r="J25" s="2">
        <v>44955</v>
      </c>
      <c r="K25">
        <v>9148.9</v>
      </c>
    </row>
    <row r="26" spans="1:11" x14ac:dyDescent="0.25">
      <c r="A26" t="str">
        <f>"ZD82C783EF"</f>
        <v>ZD82C783EF</v>
      </c>
      <c r="B26" t="str">
        <f t="shared" si="0"/>
        <v>06363391001</v>
      </c>
      <c r="C26" t="s">
        <v>16</v>
      </c>
      <c r="D26" t="s">
        <v>70</v>
      </c>
      <c r="E26" t="s">
        <v>26</v>
      </c>
      <c r="F26" s="1" t="s">
        <v>71</v>
      </c>
      <c r="G26" t="s">
        <v>72</v>
      </c>
      <c r="H26">
        <v>20000</v>
      </c>
      <c r="I26" s="2">
        <v>43934</v>
      </c>
      <c r="J26" s="2">
        <v>44561</v>
      </c>
      <c r="K26">
        <v>13014</v>
      </c>
    </row>
    <row r="27" spans="1:11" x14ac:dyDescent="0.25">
      <c r="A27" t="str">
        <f>"3086007D86"</f>
        <v>3086007D86</v>
      </c>
      <c r="B27" t="str">
        <f t="shared" si="0"/>
        <v>06363391001</v>
      </c>
      <c r="C27" t="s">
        <v>16</v>
      </c>
      <c r="D27" t="s">
        <v>73</v>
      </c>
      <c r="E27" t="s">
        <v>26</v>
      </c>
      <c r="F27" s="1" t="s">
        <v>71</v>
      </c>
      <c r="G27" t="s">
        <v>72</v>
      </c>
      <c r="H27">
        <v>0</v>
      </c>
      <c r="I27" s="2">
        <v>43934</v>
      </c>
      <c r="J27" s="2">
        <v>44561</v>
      </c>
      <c r="K27">
        <v>109987.1</v>
      </c>
    </row>
    <row r="28" spans="1:11" x14ac:dyDescent="0.25">
      <c r="A28" t="str">
        <f>"ZED2CE434C"</f>
        <v>ZED2CE434C</v>
      </c>
      <c r="B28" t="str">
        <f t="shared" si="0"/>
        <v>06363391001</v>
      </c>
      <c r="C28" t="s">
        <v>16</v>
      </c>
      <c r="D28" t="s">
        <v>74</v>
      </c>
      <c r="E28" t="s">
        <v>26</v>
      </c>
      <c r="F28" s="1" t="s">
        <v>75</v>
      </c>
      <c r="G28" t="s">
        <v>76</v>
      </c>
      <c r="H28">
        <v>21500</v>
      </c>
      <c r="I28" s="2">
        <v>43957</v>
      </c>
      <c r="J28" s="2">
        <v>44196</v>
      </c>
      <c r="K28">
        <v>10445</v>
      </c>
    </row>
    <row r="29" spans="1:11" x14ac:dyDescent="0.25">
      <c r="A29" t="str">
        <f>"ZF82CA9612"</f>
        <v>ZF82CA9612</v>
      </c>
      <c r="B29" t="str">
        <f t="shared" si="0"/>
        <v>06363391001</v>
      </c>
      <c r="C29" t="s">
        <v>16</v>
      </c>
      <c r="D29" t="s">
        <v>77</v>
      </c>
      <c r="E29" t="s">
        <v>18</v>
      </c>
      <c r="F29" s="1" t="s">
        <v>45</v>
      </c>
      <c r="G29" t="s">
        <v>46</v>
      </c>
      <c r="H29">
        <v>14040</v>
      </c>
      <c r="I29" s="2">
        <v>43952</v>
      </c>
      <c r="J29" s="2">
        <v>45047</v>
      </c>
      <c r="K29">
        <v>6454.56</v>
      </c>
    </row>
    <row r="30" spans="1:11" x14ac:dyDescent="0.25">
      <c r="A30" t="str">
        <f>"Z102CBBE64"</f>
        <v>Z102CBBE64</v>
      </c>
      <c r="B30" t="str">
        <f t="shared" si="0"/>
        <v>06363391001</v>
      </c>
      <c r="C30" t="s">
        <v>16</v>
      </c>
      <c r="D30" t="s">
        <v>78</v>
      </c>
      <c r="E30" t="s">
        <v>79</v>
      </c>
      <c r="F30" s="1" t="s">
        <v>80</v>
      </c>
      <c r="G30" t="s">
        <v>81</v>
      </c>
      <c r="H30">
        <v>23000</v>
      </c>
      <c r="I30" s="2">
        <v>44026</v>
      </c>
      <c r="J30" s="2">
        <v>44188</v>
      </c>
      <c r="K30">
        <v>2693.67</v>
      </c>
    </row>
    <row r="31" spans="1:11" x14ac:dyDescent="0.25">
      <c r="A31" t="str">
        <f>"Z582A3AA90"</f>
        <v>Z582A3AA90</v>
      </c>
      <c r="B31" t="str">
        <f t="shared" si="0"/>
        <v>06363391001</v>
      </c>
      <c r="C31" t="s">
        <v>16</v>
      </c>
      <c r="D31" t="s">
        <v>82</v>
      </c>
      <c r="E31" t="s">
        <v>79</v>
      </c>
      <c r="F31" s="1" t="s">
        <v>83</v>
      </c>
      <c r="G31" t="s">
        <v>81</v>
      </c>
      <c r="H31">
        <v>17860</v>
      </c>
      <c r="I31" s="2">
        <v>43998</v>
      </c>
      <c r="J31" s="2">
        <v>44728</v>
      </c>
      <c r="K31">
        <v>11162.5</v>
      </c>
    </row>
    <row r="32" spans="1:11" x14ac:dyDescent="0.25">
      <c r="A32" t="str">
        <f>"83638188F3"</f>
        <v>83638188F3</v>
      </c>
      <c r="B32" t="str">
        <f t="shared" si="0"/>
        <v>06363391001</v>
      </c>
      <c r="C32" t="s">
        <v>16</v>
      </c>
      <c r="D32" t="s">
        <v>84</v>
      </c>
      <c r="E32" t="s">
        <v>18</v>
      </c>
      <c r="F32" s="1" t="s">
        <v>85</v>
      </c>
      <c r="G32" t="s">
        <v>86</v>
      </c>
      <c r="H32">
        <v>540984</v>
      </c>
      <c r="I32" s="2">
        <v>44105</v>
      </c>
      <c r="J32" s="2">
        <v>44469</v>
      </c>
      <c r="K32">
        <v>386474.03</v>
      </c>
    </row>
    <row r="33" spans="1:11" x14ac:dyDescent="0.25">
      <c r="A33" t="str">
        <f>"8365797A12"</f>
        <v>8365797A12</v>
      </c>
      <c r="B33" t="str">
        <f t="shared" si="0"/>
        <v>06363391001</v>
      </c>
      <c r="C33" t="s">
        <v>16</v>
      </c>
      <c r="D33" t="s">
        <v>87</v>
      </c>
      <c r="E33" t="s">
        <v>18</v>
      </c>
      <c r="F33" s="1" t="s">
        <v>88</v>
      </c>
      <c r="G33" t="s">
        <v>89</v>
      </c>
      <c r="H33">
        <v>74700</v>
      </c>
      <c r="I33" s="2">
        <v>44105</v>
      </c>
      <c r="J33" s="2">
        <v>44469</v>
      </c>
      <c r="K33">
        <v>37559.29</v>
      </c>
    </row>
    <row r="34" spans="1:11" x14ac:dyDescent="0.25">
      <c r="A34" t="str">
        <f>"Z482D851A8"</f>
        <v>Z482D851A8</v>
      </c>
      <c r="B34" t="str">
        <f t="shared" si="0"/>
        <v>06363391001</v>
      </c>
      <c r="C34" t="s">
        <v>16</v>
      </c>
      <c r="D34" t="s">
        <v>90</v>
      </c>
      <c r="E34" t="s">
        <v>26</v>
      </c>
      <c r="F34" s="1" t="s">
        <v>48</v>
      </c>
      <c r="G34" t="s">
        <v>49</v>
      </c>
      <c r="H34">
        <v>1750</v>
      </c>
      <c r="I34" s="2">
        <v>44015</v>
      </c>
      <c r="J34" s="2">
        <v>44015</v>
      </c>
      <c r="K34">
        <v>1750</v>
      </c>
    </row>
    <row r="35" spans="1:11" x14ac:dyDescent="0.25">
      <c r="A35" t="str">
        <f>"8373290180"</f>
        <v>8373290180</v>
      </c>
      <c r="B35" t="str">
        <f t="shared" ref="B35:B66" si="1">"06363391001"</f>
        <v>06363391001</v>
      </c>
      <c r="C35" t="s">
        <v>16</v>
      </c>
      <c r="D35" t="s">
        <v>91</v>
      </c>
      <c r="E35" t="s">
        <v>18</v>
      </c>
      <c r="F35" s="1" t="s">
        <v>45</v>
      </c>
      <c r="G35" t="s">
        <v>46</v>
      </c>
      <c r="H35">
        <v>56100</v>
      </c>
      <c r="I35" s="2">
        <v>44035</v>
      </c>
      <c r="J35" s="2">
        <v>45861</v>
      </c>
      <c r="K35">
        <v>12993.58</v>
      </c>
    </row>
    <row r="36" spans="1:11" x14ac:dyDescent="0.25">
      <c r="A36" t="str">
        <f>"6689540F07"</f>
        <v>6689540F07</v>
      </c>
      <c r="B36" t="str">
        <f t="shared" si="1"/>
        <v>06363391001</v>
      </c>
      <c r="C36" t="s">
        <v>16</v>
      </c>
      <c r="D36" t="s">
        <v>92</v>
      </c>
      <c r="E36" t="s">
        <v>18</v>
      </c>
      <c r="F36" s="1" t="s">
        <v>93</v>
      </c>
      <c r="G36" t="s">
        <v>94</v>
      </c>
      <c r="H36">
        <v>2051828.07</v>
      </c>
      <c r="I36" s="2">
        <v>42552</v>
      </c>
      <c r="J36" s="2">
        <v>44218</v>
      </c>
      <c r="K36">
        <v>1967897.9</v>
      </c>
    </row>
    <row r="37" spans="1:11" x14ac:dyDescent="0.25">
      <c r="A37" t="str">
        <f>"8388716B6D"</f>
        <v>8388716B6D</v>
      </c>
      <c r="B37" t="str">
        <f t="shared" si="1"/>
        <v>06363391001</v>
      </c>
      <c r="C37" t="s">
        <v>16</v>
      </c>
      <c r="D37" t="s">
        <v>95</v>
      </c>
      <c r="E37" t="s">
        <v>18</v>
      </c>
      <c r="F37" s="1" t="s">
        <v>96</v>
      </c>
      <c r="G37" t="s">
        <v>97</v>
      </c>
      <c r="H37">
        <v>54181.120000000003</v>
      </c>
      <c r="I37" s="2">
        <v>44044</v>
      </c>
      <c r="J37" s="2">
        <v>45139</v>
      </c>
      <c r="K37">
        <v>24300.560000000001</v>
      </c>
    </row>
    <row r="38" spans="1:11" x14ac:dyDescent="0.25">
      <c r="A38" t="str">
        <f>"8446295720"</f>
        <v>8446295720</v>
      </c>
      <c r="B38" t="str">
        <f t="shared" si="1"/>
        <v>06363391001</v>
      </c>
      <c r="C38" t="s">
        <v>16</v>
      </c>
      <c r="D38" t="s">
        <v>98</v>
      </c>
      <c r="E38" t="s">
        <v>18</v>
      </c>
      <c r="F38" s="1" t="s">
        <v>99</v>
      </c>
      <c r="G38" t="s">
        <v>100</v>
      </c>
      <c r="H38">
        <v>66212.06</v>
      </c>
      <c r="I38" s="2">
        <v>44098</v>
      </c>
      <c r="J38" s="2">
        <v>44455</v>
      </c>
      <c r="K38">
        <v>64869.79</v>
      </c>
    </row>
    <row r="39" spans="1:11" x14ac:dyDescent="0.25">
      <c r="A39" t="str">
        <f>"Z3C2E26DCD"</f>
        <v>Z3C2E26DCD</v>
      </c>
      <c r="B39" t="str">
        <f t="shared" si="1"/>
        <v>06363391001</v>
      </c>
      <c r="C39" t="s">
        <v>16</v>
      </c>
      <c r="D39" t="s">
        <v>101</v>
      </c>
      <c r="E39" t="s">
        <v>26</v>
      </c>
      <c r="F39" s="1" t="s">
        <v>64</v>
      </c>
      <c r="G39" t="s">
        <v>65</v>
      </c>
      <c r="H39">
        <v>5457.38</v>
      </c>
      <c r="I39" s="2">
        <v>44078</v>
      </c>
      <c r="J39" s="2">
        <v>44134</v>
      </c>
      <c r="K39">
        <v>5457.38</v>
      </c>
    </row>
    <row r="40" spans="1:11" x14ac:dyDescent="0.25">
      <c r="A40" t="str">
        <f>"7683110EEE"</f>
        <v>7683110EEE</v>
      </c>
      <c r="B40" t="str">
        <f t="shared" si="1"/>
        <v>06363391001</v>
      </c>
      <c r="C40" t="s">
        <v>16</v>
      </c>
      <c r="D40" t="s">
        <v>102</v>
      </c>
      <c r="E40" t="s">
        <v>79</v>
      </c>
      <c r="F40" s="1" t="s">
        <v>103</v>
      </c>
      <c r="G40" t="s">
        <v>104</v>
      </c>
      <c r="H40">
        <v>248685.67</v>
      </c>
      <c r="I40" s="2">
        <v>43497</v>
      </c>
      <c r="J40" s="2">
        <v>44377</v>
      </c>
      <c r="K40">
        <v>128028.91</v>
      </c>
    </row>
    <row r="41" spans="1:11" x14ac:dyDescent="0.25">
      <c r="A41" t="str">
        <f>"Z8525AC7A0"</f>
        <v>Z8525AC7A0</v>
      </c>
      <c r="B41" t="str">
        <f t="shared" si="1"/>
        <v>06363391001</v>
      </c>
      <c r="C41" t="s">
        <v>16</v>
      </c>
      <c r="D41" t="s">
        <v>105</v>
      </c>
      <c r="E41" t="s">
        <v>79</v>
      </c>
      <c r="F41" s="1" t="s">
        <v>106</v>
      </c>
      <c r="G41" t="s">
        <v>107</v>
      </c>
      <c r="H41">
        <v>95098.26</v>
      </c>
      <c r="I41" s="2">
        <v>43497</v>
      </c>
      <c r="J41" s="2">
        <v>44377</v>
      </c>
      <c r="K41">
        <v>40982.699999999997</v>
      </c>
    </row>
    <row r="42" spans="1:11" x14ac:dyDescent="0.25">
      <c r="A42" t="str">
        <f>"69639945A5"</f>
        <v>69639945A5</v>
      </c>
      <c r="B42" t="str">
        <f t="shared" si="1"/>
        <v>06363391001</v>
      </c>
      <c r="C42" t="s">
        <v>16</v>
      </c>
      <c r="D42" t="s">
        <v>108</v>
      </c>
      <c r="E42" t="s">
        <v>109</v>
      </c>
      <c r="F42" s="1" t="s">
        <v>110</v>
      </c>
      <c r="G42" t="s">
        <v>111</v>
      </c>
      <c r="H42">
        <v>200269.9</v>
      </c>
      <c r="I42" s="2">
        <v>42948</v>
      </c>
      <c r="J42" s="2">
        <v>44196</v>
      </c>
      <c r="K42">
        <v>198195.7</v>
      </c>
    </row>
    <row r="43" spans="1:11" x14ac:dyDescent="0.25">
      <c r="A43" t="str">
        <f>"76956879CE"</f>
        <v>76956879CE</v>
      </c>
      <c r="B43" t="str">
        <f t="shared" si="1"/>
        <v>06363391001</v>
      </c>
      <c r="C43" t="s">
        <v>16</v>
      </c>
      <c r="D43" t="s">
        <v>112</v>
      </c>
      <c r="E43" t="s">
        <v>79</v>
      </c>
      <c r="F43" s="1" t="s">
        <v>113</v>
      </c>
      <c r="G43" t="s">
        <v>114</v>
      </c>
      <c r="H43">
        <v>125935.73</v>
      </c>
      <c r="I43" s="2">
        <v>43497</v>
      </c>
      <c r="J43" s="2">
        <v>44377</v>
      </c>
      <c r="K43">
        <v>56040.99</v>
      </c>
    </row>
    <row r="44" spans="1:11" x14ac:dyDescent="0.25">
      <c r="A44" t="str">
        <f>"75004238DB"</f>
        <v>75004238DB</v>
      </c>
      <c r="B44" t="str">
        <f t="shared" si="1"/>
        <v>06363391001</v>
      </c>
      <c r="C44" t="s">
        <v>16</v>
      </c>
      <c r="D44" t="s">
        <v>115</v>
      </c>
      <c r="E44" t="s">
        <v>79</v>
      </c>
      <c r="F44" s="1" t="s">
        <v>116</v>
      </c>
      <c r="G44" t="s">
        <v>117</v>
      </c>
      <c r="H44">
        <v>125687.66</v>
      </c>
      <c r="I44" s="2">
        <v>43313</v>
      </c>
      <c r="J44" s="2">
        <v>44196</v>
      </c>
      <c r="K44">
        <v>125687.66</v>
      </c>
    </row>
    <row r="45" spans="1:11" x14ac:dyDescent="0.25">
      <c r="A45" t="str">
        <f>"7500436397"</f>
        <v>7500436397</v>
      </c>
      <c r="B45" t="str">
        <f t="shared" si="1"/>
        <v>06363391001</v>
      </c>
      <c r="C45" t="s">
        <v>16</v>
      </c>
      <c r="D45" t="s">
        <v>118</v>
      </c>
      <c r="E45" t="s">
        <v>79</v>
      </c>
      <c r="F45" s="1" t="s">
        <v>119</v>
      </c>
      <c r="G45" t="s">
        <v>120</v>
      </c>
      <c r="H45">
        <v>136875</v>
      </c>
      <c r="I45" s="2">
        <v>43313</v>
      </c>
      <c r="J45" s="2">
        <v>44454</v>
      </c>
      <c r="K45">
        <v>132272.63</v>
      </c>
    </row>
    <row r="46" spans="1:11" x14ac:dyDescent="0.25">
      <c r="A46" t="str">
        <f>"Z2725A5220"</f>
        <v>Z2725A5220</v>
      </c>
      <c r="B46" t="str">
        <f t="shared" si="1"/>
        <v>06363391001</v>
      </c>
      <c r="C46" t="s">
        <v>16</v>
      </c>
      <c r="D46" t="s">
        <v>121</v>
      </c>
      <c r="E46" t="s">
        <v>79</v>
      </c>
      <c r="F46" s="1" t="s">
        <v>122</v>
      </c>
      <c r="G46" t="s">
        <v>123</v>
      </c>
      <c r="H46">
        <v>55839.74</v>
      </c>
      <c r="I46" s="2">
        <v>43497</v>
      </c>
      <c r="J46" s="2">
        <v>44377</v>
      </c>
      <c r="K46">
        <v>55839.74</v>
      </c>
    </row>
    <row r="47" spans="1:11" x14ac:dyDescent="0.25">
      <c r="A47" t="str">
        <f>"Z4C2F2A484"</f>
        <v>Z4C2F2A484</v>
      </c>
      <c r="B47" t="str">
        <f t="shared" si="1"/>
        <v>06363391001</v>
      </c>
      <c r="C47" t="s">
        <v>16</v>
      </c>
      <c r="D47" t="s">
        <v>124</v>
      </c>
      <c r="E47" t="s">
        <v>26</v>
      </c>
      <c r="F47" s="1" t="s">
        <v>125</v>
      </c>
      <c r="G47" t="s">
        <v>126</v>
      </c>
      <c r="H47">
        <v>676</v>
      </c>
      <c r="I47" s="2">
        <v>44146</v>
      </c>
      <c r="J47" s="2">
        <v>44162</v>
      </c>
      <c r="K47">
        <v>676</v>
      </c>
    </row>
    <row r="48" spans="1:11" x14ac:dyDescent="0.25">
      <c r="A48" t="str">
        <f>"8511392EDC"</f>
        <v>8511392EDC</v>
      </c>
      <c r="B48" t="str">
        <f t="shared" si="1"/>
        <v>06363391001</v>
      </c>
      <c r="C48" t="s">
        <v>16</v>
      </c>
      <c r="D48" t="s">
        <v>127</v>
      </c>
      <c r="E48" t="s">
        <v>18</v>
      </c>
      <c r="F48" s="1" t="s">
        <v>128</v>
      </c>
      <c r="G48" t="s">
        <v>129</v>
      </c>
      <c r="H48">
        <v>2090088</v>
      </c>
      <c r="I48" s="2">
        <v>44197</v>
      </c>
      <c r="J48" s="2">
        <v>44926</v>
      </c>
      <c r="K48">
        <v>347414.3</v>
      </c>
    </row>
    <row r="49" spans="1:11" x14ac:dyDescent="0.25">
      <c r="A49" t="str">
        <f>"Z8F2F2C643"</f>
        <v>Z8F2F2C643</v>
      </c>
      <c r="B49" t="str">
        <f t="shared" si="1"/>
        <v>06363391001</v>
      </c>
      <c r="C49" t="s">
        <v>16</v>
      </c>
      <c r="D49" t="s">
        <v>130</v>
      </c>
      <c r="E49" t="s">
        <v>26</v>
      </c>
      <c r="F49" s="1" t="s">
        <v>131</v>
      </c>
      <c r="G49" t="s">
        <v>132</v>
      </c>
      <c r="H49">
        <v>9918.32</v>
      </c>
      <c r="I49" s="2">
        <v>44146</v>
      </c>
      <c r="J49" s="2">
        <v>44162</v>
      </c>
      <c r="K49">
        <v>9918.32</v>
      </c>
    </row>
    <row r="50" spans="1:11" x14ac:dyDescent="0.25">
      <c r="A50" t="str">
        <f>"ZA52ED28F1"</f>
        <v>ZA52ED28F1</v>
      </c>
      <c r="B50" t="str">
        <f t="shared" si="1"/>
        <v>06363391001</v>
      </c>
      <c r="C50" t="s">
        <v>16</v>
      </c>
      <c r="D50" t="s">
        <v>133</v>
      </c>
      <c r="E50" t="s">
        <v>18</v>
      </c>
      <c r="F50" s="1" t="s">
        <v>45</v>
      </c>
      <c r="G50" t="s">
        <v>46</v>
      </c>
      <c r="H50">
        <v>13200</v>
      </c>
      <c r="I50" s="2">
        <v>44123</v>
      </c>
      <c r="J50" s="2">
        <v>45949</v>
      </c>
      <c r="K50">
        <v>2634.1</v>
      </c>
    </row>
    <row r="51" spans="1:11" x14ac:dyDescent="0.25">
      <c r="A51" t="str">
        <f>"ZD12F4A9C6"</f>
        <v>ZD12F4A9C6</v>
      </c>
      <c r="B51" t="str">
        <f t="shared" si="1"/>
        <v>06363391001</v>
      </c>
      <c r="C51" t="s">
        <v>16</v>
      </c>
      <c r="D51" t="s">
        <v>134</v>
      </c>
      <c r="E51" t="s">
        <v>18</v>
      </c>
      <c r="F51" s="1" t="s">
        <v>135</v>
      </c>
      <c r="G51" t="s">
        <v>136</v>
      </c>
      <c r="H51">
        <v>13741.44</v>
      </c>
      <c r="I51" s="2">
        <v>44153</v>
      </c>
      <c r="J51" s="2">
        <v>45614</v>
      </c>
      <c r="K51">
        <v>2576.52</v>
      </c>
    </row>
    <row r="52" spans="1:11" x14ac:dyDescent="0.25">
      <c r="A52" t="str">
        <f>"Z462E64FC0"</f>
        <v>Z462E64FC0</v>
      </c>
      <c r="B52" t="str">
        <f t="shared" si="1"/>
        <v>06363391001</v>
      </c>
      <c r="C52" t="s">
        <v>16</v>
      </c>
      <c r="D52" t="s">
        <v>137</v>
      </c>
      <c r="E52" t="s">
        <v>26</v>
      </c>
      <c r="F52" s="1" t="s">
        <v>138</v>
      </c>
      <c r="G52" t="s">
        <v>107</v>
      </c>
      <c r="H52">
        <v>6977.8</v>
      </c>
      <c r="I52" s="2">
        <v>44153</v>
      </c>
      <c r="J52" s="2">
        <v>44174</v>
      </c>
      <c r="K52">
        <v>6977.8</v>
      </c>
    </row>
    <row r="53" spans="1:11" x14ac:dyDescent="0.25">
      <c r="A53" t="str">
        <f>"ZA72F6F294"</f>
        <v>ZA72F6F294</v>
      </c>
      <c r="B53" t="str">
        <f t="shared" si="1"/>
        <v>06363391001</v>
      </c>
      <c r="C53" t="s">
        <v>16</v>
      </c>
      <c r="D53" t="s">
        <v>139</v>
      </c>
      <c r="E53" t="s">
        <v>26</v>
      </c>
      <c r="F53" s="1" t="s">
        <v>140</v>
      </c>
      <c r="G53" t="s">
        <v>104</v>
      </c>
      <c r="H53">
        <v>4035.43</v>
      </c>
      <c r="I53" s="2">
        <v>44162</v>
      </c>
      <c r="J53" s="2">
        <v>44183</v>
      </c>
      <c r="K53">
        <v>4035.42</v>
      </c>
    </row>
    <row r="54" spans="1:11" x14ac:dyDescent="0.25">
      <c r="A54" t="str">
        <f>"8382822B8B"</f>
        <v>8382822B8B</v>
      </c>
      <c r="B54" t="str">
        <f t="shared" si="1"/>
        <v>06363391001</v>
      </c>
      <c r="C54" t="s">
        <v>16</v>
      </c>
      <c r="D54" t="s">
        <v>141</v>
      </c>
      <c r="E54" t="s">
        <v>79</v>
      </c>
      <c r="F54" s="1" t="s">
        <v>142</v>
      </c>
      <c r="G54" t="s">
        <v>143</v>
      </c>
      <c r="H54">
        <v>91500</v>
      </c>
      <c r="I54" s="2">
        <v>44166</v>
      </c>
      <c r="J54" s="2">
        <v>44530</v>
      </c>
      <c r="K54">
        <v>91052.97</v>
      </c>
    </row>
    <row r="55" spans="1:11" x14ac:dyDescent="0.25">
      <c r="A55" t="str">
        <f>"ZC52DB9078"</f>
        <v>ZC52DB9078</v>
      </c>
      <c r="B55" t="str">
        <f t="shared" si="1"/>
        <v>06363391001</v>
      </c>
      <c r="C55" t="s">
        <v>16</v>
      </c>
      <c r="D55" t="s">
        <v>144</v>
      </c>
      <c r="E55" t="s">
        <v>79</v>
      </c>
      <c r="F55" s="1" t="s">
        <v>145</v>
      </c>
      <c r="G55" t="s">
        <v>146</v>
      </c>
      <c r="H55">
        <v>13978.54</v>
      </c>
      <c r="I55" s="2">
        <v>44151</v>
      </c>
      <c r="J55" s="2">
        <v>44561</v>
      </c>
      <c r="K55">
        <v>13410.95</v>
      </c>
    </row>
    <row r="56" spans="1:11" x14ac:dyDescent="0.25">
      <c r="A56" t="str">
        <f>"83829125D2"</f>
        <v>83829125D2</v>
      </c>
      <c r="B56" t="str">
        <f t="shared" si="1"/>
        <v>06363391001</v>
      </c>
      <c r="C56" t="s">
        <v>16</v>
      </c>
      <c r="D56" t="s">
        <v>147</v>
      </c>
      <c r="E56" t="s">
        <v>79</v>
      </c>
      <c r="F56" s="1" t="s">
        <v>142</v>
      </c>
      <c r="G56" t="s">
        <v>143</v>
      </c>
      <c r="H56">
        <v>64328.22</v>
      </c>
      <c r="I56" s="2">
        <v>44166</v>
      </c>
      <c r="J56" s="2">
        <v>44530</v>
      </c>
      <c r="K56">
        <v>53606.82</v>
      </c>
    </row>
    <row r="57" spans="1:11" x14ac:dyDescent="0.25">
      <c r="A57" t="str">
        <f>"84143594B5"</f>
        <v>84143594B5</v>
      </c>
      <c r="B57" t="str">
        <f t="shared" si="1"/>
        <v>06363391001</v>
      </c>
      <c r="C57" t="s">
        <v>16</v>
      </c>
      <c r="D57" t="s">
        <v>148</v>
      </c>
      <c r="E57" t="s">
        <v>79</v>
      </c>
      <c r="F57" s="1" t="s">
        <v>149</v>
      </c>
      <c r="G57" t="s">
        <v>150</v>
      </c>
      <c r="H57">
        <v>94450.72</v>
      </c>
      <c r="I57" s="2">
        <v>44197</v>
      </c>
      <c r="J57" s="2">
        <v>44561</v>
      </c>
      <c r="K57">
        <v>81904.100000000006</v>
      </c>
    </row>
    <row r="58" spans="1:11" x14ac:dyDescent="0.25">
      <c r="A58" t="str">
        <f>"ZF22FFC243"</f>
        <v>ZF22FFC243</v>
      </c>
      <c r="B58" t="str">
        <f t="shared" si="1"/>
        <v>06363391001</v>
      </c>
      <c r="C58" t="s">
        <v>16</v>
      </c>
      <c r="D58" t="s">
        <v>151</v>
      </c>
      <c r="E58" t="s">
        <v>26</v>
      </c>
      <c r="F58" s="1" t="s">
        <v>75</v>
      </c>
      <c r="G58" t="s">
        <v>76</v>
      </c>
      <c r="H58">
        <v>0</v>
      </c>
      <c r="I58" s="2">
        <v>44197</v>
      </c>
      <c r="J58" s="2">
        <v>44561</v>
      </c>
      <c r="K58">
        <v>43465</v>
      </c>
    </row>
    <row r="59" spans="1:11" x14ac:dyDescent="0.25">
      <c r="A59" t="str">
        <f>"ZEE3034D19"</f>
        <v>ZEE3034D19</v>
      </c>
      <c r="B59" t="str">
        <f t="shared" si="1"/>
        <v>06363391001</v>
      </c>
      <c r="C59" t="s">
        <v>16</v>
      </c>
      <c r="D59" t="s">
        <v>152</v>
      </c>
      <c r="E59" t="s">
        <v>18</v>
      </c>
      <c r="F59" s="1" t="s">
        <v>45</v>
      </c>
      <c r="G59" t="s">
        <v>46</v>
      </c>
      <c r="H59">
        <v>15600</v>
      </c>
      <c r="I59" s="2">
        <v>44214</v>
      </c>
      <c r="J59" s="2">
        <v>46039</v>
      </c>
      <c r="K59">
        <v>2673.22</v>
      </c>
    </row>
    <row r="60" spans="1:11" x14ac:dyDescent="0.25">
      <c r="A60" t="str">
        <f>"860060863E"</f>
        <v>860060863E</v>
      </c>
      <c r="B60" t="str">
        <f t="shared" si="1"/>
        <v>06363391001</v>
      </c>
      <c r="C60" t="s">
        <v>16</v>
      </c>
      <c r="D60" t="s">
        <v>153</v>
      </c>
      <c r="E60" t="s">
        <v>18</v>
      </c>
      <c r="F60" s="1" t="s">
        <v>154</v>
      </c>
      <c r="G60" t="s">
        <v>155</v>
      </c>
      <c r="H60">
        <v>467799.6</v>
      </c>
      <c r="I60" s="2">
        <v>44216</v>
      </c>
      <c r="J60" s="2">
        <v>45648</v>
      </c>
      <c r="K60">
        <v>4206.22</v>
      </c>
    </row>
    <row r="61" spans="1:11" x14ac:dyDescent="0.25">
      <c r="A61" t="str">
        <f>"ZB5305E04C"</f>
        <v>ZB5305E04C</v>
      </c>
      <c r="B61" t="str">
        <f t="shared" si="1"/>
        <v>06363391001</v>
      </c>
      <c r="C61" t="s">
        <v>16</v>
      </c>
      <c r="D61" t="s">
        <v>156</v>
      </c>
      <c r="E61" t="s">
        <v>26</v>
      </c>
      <c r="F61" s="1" t="s">
        <v>157</v>
      </c>
      <c r="G61" t="s">
        <v>158</v>
      </c>
      <c r="H61">
        <v>5050</v>
      </c>
      <c r="I61" s="2">
        <v>44224</v>
      </c>
      <c r="J61" s="2">
        <v>44235</v>
      </c>
      <c r="K61">
        <v>4900</v>
      </c>
    </row>
    <row r="62" spans="1:11" x14ac:dyDescent="0.25">
      <c r="A62" t="str">
        <f>"Z5D305E01C"</f>
        <v>Z5D305E01C</v>
      </c>
      <c r="B62" t="str">
        <f t="shared" si="1"/>
        <v>06363391001</v>
      </c>
      <c r="C62" t="s">
        <v>16</v>
      </c>
      <c r="D62" t="s">
        <v>159</v>
      </c>
      <c r="E62" t="s">
        <v>26</v>
      </c>
      <c r="F62" s="1" t="s">
        <v>160</v>
      </c>
      <c r="G62" t="s">
        <v>161</v>
      </c>
      <c r="H62">
        <v>920</v>
      </c>
      <c r="I62" s="2">
        <v>44228</v>
      </c>
      <c r="J62" s="2">
        <v>44232</v>
      </c>
      <c r="K62">
        <v>920</v>
      </c>
    </row>
    <row r="63" spans="1:11" x14ac:dyDescent="0.25">
      <c r="A63" t="str">
        <f>"Z02306FD69"</f>
        <v>Z02306FD69</v>
      </c>
      <c r="B63" t="str">
        <f t="shared" si="1"/>
        <v>06363391001</v>
      </c>
      <c r="C63" t="s">
        <v>16</v>
      </c>
      <c r="D63" t="s">
        <v>162</v>
      </c>
      <c r="E63" t="s">
        <v>26</v>
      </c>
      <c r="F63" s="1" t="s">
        <v>163</v>
      </c>
      <c r="G63" t="s">
        <v>164</v>
      </c>
      <c r="H63">
        <v>400</v>
      </c>
      <c r="I63" s="2">
        <v>44229</v>
      </c>
      <c r="J63" s="2">
        <v>44250</v>
      </c>
      <c r="K63">
        <v>400</v>
      </c>
    </row>
    <row r="64" spans="1:11" x14ac:dyDescent="0.25">
      <c r="A64" t="str">
        <f>"861134310D"</f>
        <v>861134310D</v>
      </c>
      <c r="B64" t="str">
        <f t="shared" si="1"/>
        <v>06363391001</v>
      </c>
      <c r="C64" t="s">
        <v>16</v>
      </c>
      <c r="D64" t="s">
        <v>165</v>
      </c>
      <c r="E64" t="s">
        <v>18</v>
      </c>
      <c r="F64" s="1" t="s">
        <v>23</v>
      </c>
      <c r="G64" t="s">
        <v>24</v>
      </c>
      <c r="H64">
        <v>54395.68</v>
      </c>
      <c r="I64" s="2">
        <v>44230</v>
      </c>
      <c r="J64" s="2">
        <v>44959</v>
      </c>
      <c r="K64">
        <v>23956.27</v>
      </c>
    </row>
    <row r="65" spans="1:11" x14ac:dyDescent="0.25">
      <c r="A65" t="str">
        <f>"Z22307F931"</f>
        <v>Z22307F931</v>
      </c>
      <c r="B65" t="str">
        <f t="shared" si="1"/>
        <v>06363391001</v>
      </c>
      <c r="C65" t="s">
        <v>16</v>
      </c>
      <c r="D65" t="s">
        <v>166</v>
      </c>
      <c r="E65" t="s">
        <v>26</v>
      </c>
      <c r="F65" s="1" t="s">
        <v>140</v>
      </c>
      <c r="G65" t="s">
        <v>104</v>
      </c>
      <c r="H65">
        <v>1002.32</v>
      </c>
      <c r="I65" s="2">
        <v>44231</v>
      </c>
      <c r="J65" s="2">
        <v>44239</v>
      </c>
      <c r="K65">
        <v>1002.32</v>
      </c>
    </row>
    <row r="66" spans="1:11" x14ac:dyDescent="0.25">
      <c r="A66" t="str">
        <f>"Z352F065A5"</f>
        <v>Z352F065A5</v>
      </c>
      <c r="B66" t="str">
        <f t="shared" si="1"/>
        <v>06363391001</v>
      </c>
      <c r="C66" t="s">
        <v>16</v>
      </c>
      <c r="D66" t="s">
        <v>167</v>
      </c>
      <c r="E66" t="s">
        <v>79</v>
      </c>
      <c r="F66" s="1" t="s">
        <v>168</v>
      </c>
      <c r="G66" t="s">
        <v>169</v>
      </c>
      <c r="H66">
        <v>6502.5</v>
      </c>
      <c r="I66" s="2">
        <v>44244</v>
      </c>
      <c r="J66" s="2">
        <v>44500</v>
      </c>
      <c r="K66">
        <v>1604</v>
      </c>
    </row>
    <row r="67" spans="1:11" x14ac:dyDescent="0.25">
      <c r="A67" t="str">
        <f>"Z5330B8787"</f>
        <v>Z5330B8787</v>
      </c>
      <c r="B67" t="str">
        <f t="shared" ref="B67:B98" si="2">"06363391001"</f>
        <v>06363391001</v>
      </c>
      <c r="C67" t="s">
        <v>16</v>
      </c>
      <c r="D67" t="s">
        <v>170</v>
      </c>
      <c r="E67" t="s">
        <v>26</v>
      </c>
      <c r="F67" s="1" t="s">
        <v>171</v>
      </c>
      <c r="G67" t="s">
        <v>172</v>
      </c>
      <c r="H67">
        <v>705</v>
      </c>
      <c r="I67" s="2">
        <v>44246</v>
      </c>
      <c r="J67" s="2">
        <v>44256</v>
      </c>
      <c r="K67">
        <v>705</v>
      </c>
    </row>
    <row r="68" spans="1:11" x14ac:dyDescent="0.25">
      <c r="A68" t="str">
        <f>"ZAD30DDF52"</f>
        <v>ZAD30DDF52</v>
      </c>
      <c r="B68" t="str">
        <f t="shared" si="2"/>
        <v>06363391001</v>
      </c>
      <c r="C68" t="s">
        <v>16</v>
      </c>
      <c r="D68" t="s">
        <v>173</v>
      </c>
      <c r="E68" t="s">
        <v>26</v>
      </c>
      <c r="F68" s="1" t="s">
        <v>174</v>
      </c>
      <c r="G68" t="s">
        <v>175</v>
      </c>
      <c r="H68">
        <v>8300</v>
      </c>
      <c r="I68" s="2">
        <v>44259</v>
      </c>
      <c r="J68" s="2">
        <v>44561</v>
      </c>
      <c r="K68">
        <v>8300</v>
      </c>
    </row>
    <row r="69" spans="1:11" x14ac:dyDescent="0.25">
      <c r="A69" t="str">
        <f>"ZDC30DFCA8"</f>
        <v>ZDC30DFCA8</v>
      </c>
      <c r="B69" t="str">
        <f t="shared" si="2"/>
        <v>06363391001</v>
      </c>
      <c r="C69" t="s">
        <v>16</v>
      </c>
      <c r="D69" t="s">
        <v>176</v>
      </c>
      <c r="E69" t="s">
        <v>26</v>
      </c>
      <c r="F69" s="1" t="s">
        <v>177</v>
      </c>
      <c r="G69" t="s">
        <v>178</v>
      </c>
      <c r="H69">
        <v>2000</v>
      </c>
      <c r="I69" s="2">
        <v>44260</v>
      </c>
      <c r="J69" s="2">
        <v>44265</v>
      </c>
      <c r="K69">
        <v>2000</v>
      </c>
    </row>
    <row r="70" spans="1:11" x14ac:dyDescent="0.25">
      <c r="A70" t="str">
        <f>"Z7D30F12FF"</f>
        <v>Z7D30F12FF</v>
      </c>
      <c r="B70" t="str">
        <f t="shared" si="2"/>
        <v>06363391001</v>
      </c>
      <c r="C70" t="s">
        <v>16</v>
      </c>
      <c r="D70" t="s">
        <v>179</v>
      </c>
      <c r="E70" t="s">
        <v>26</v>
      </c>
      <c r="F70" s="1" t="s">
        <v>48</v>
      </c>
      <c r="G70" t="s">
        <v>49</v>
      </c>
      <c r="H70">
        <v>3460.24</v>
      </c>
      <c r="I70" s="2">
        <v>44265</v>
      </c>
      <c r="J70" s="2">
        <v>44279</v>
      </c>
      <c r="K70">
        <v>0</v>
      </c>
    </row>
    <row r="71" spans="1:11" x14ac:dyDescent="0.25">
      <c r="A71" t="str">
        <f>"Z5D30DF2F0"</f>
        <v>Z5D30DF2F0</v>
      </c>
      <c r="B71" t="str">
        <f t="shared" si="2"/>
        <v>06363391001</v>
      </c>
      <c r="C71" t="s">
        <v>16</v>
      </c>
      <c r="D71" t="s">
        <v>180</v>
      </c>
      <c r="E71" t="s">
        <v>26</v>
      </c>
      <c r="F71" s="1" t="s">
        <v>181</v>
      </c>
      <c r="G71" t="s">
        <v>182</v>
      </c>
      <c r="H71">
        <v>2220</v>
      </c>
      <c r="I71" s="2">
        <v>44270</v>
      </c>
      <c r="J71" s="2">
        <v>44635</v>
      </c>
      <c r="K71">
        <v>0</v>
      </c>
    </row>
    <row r="72" spans="1:11" x14ac:dyDescent="0.25">
      <c r="A72" t="str">
        <f>"Z0E3107D44"</f>
        <v>Z0E3107D44</v>
      </c>
      <c r="B72" t="str">
        <f t="shared" si="2"/>
        <v>06363391001</v>
      </c>
      <c r="C72" t="s">
        <v>16</v>
      </c>
      <c r="D72" t="s">
        <v>183</v>
      </c>
      <c r="E72" t="s">
        <v>26</v>
      </c>
      <c r="F72" s="1" t="s">
        <v>48</v>
      </c>
      <c r="G72" t="s">
        <v>49</v>
      </c>
      <c r="H72">
        <v>13000</v>
      </c>
      <c r="I72" s="2">
        <v>44272</v>
      </c>
      <c r="J72" s="2">
        <v>44305</v>
      </c>
      <c r="K72">
        <v>0</v>
      </c>
    </row>
    <row r="73" spans="1:11" x14ac:dyDescent="0.25">
      <c r="A73" t="str">
        <f>"ZA93110A12"</f>
        <v>ZA93110A12</v>
      </c>
      <c r="B73" t="str">
        <f t="shared" si="2"/>
        <v>06363391001</v>
      </c>
      <c r="C73" t="s">
        <v>16</v>
      </c>
      <c r="D73" t="s">
        <v>184</v>
      </c>
      <c r="E73" t="s">
        <v>26</v>
      </c>
      <c r="F73" s="1" t="s">
        <v>185</v>
      </c>
      <c r="G73" t="s">
        <v>186</v>
      </c>
      <c r="H73">
        <v>125</v>
      </c>
      <c r="I73" s="2">
        <v>44282</v>
      </c>
      <c r="J73" s="2">
        <v>44282</v>
      </c>
      <c r="K73">
        <v>62.5</v>
      </c>
    </row>
    <row r="74" spans="1:11" x14ac:dyDescent="0.25">
      <c r="A74" t="str">
        <f>"Z013118182"</f>
        <v>Z013118182</v>
      </c>
      <c r="B74" t="str">
        <f t="shared" si="2"/>
        <v>06363391001</v>
      </c>
      <c r="C74" t="s">
        <v>16</v>
      </c>
      <c r="D74" t="s">
        <v>187</v>
      </c>
      <c r="E74" t="s">
        <v>26</v>
      </c>
      <c r="F74" s="1" t="s">
        <v>188</v>
      </c>
      <c r="G74" t="s">
        <v>189</v>
      </c>
      <c r="H74">
        <v>18500</v>
      </c>
      <c r="I74" s="2">
        <v>44281</v>
      </c>
      <c r="J74" s="2">
        <v>44309</v>
      </c>
      <c r="K74">
        <v>18500</v>
      </c>
    </row>
    <row r="75" spans="1:11" x14ac:dyDescent="0.25">
      <c r="A75" t="str">
        <f>"Z34314DD66"</f>
        <v>Z34314DD66</v>
      </c>
      <c r="B75" t="str">
        <f t="shared" si="2"/>
        <v>06363391001</v>
      </c>
      <c r="C75" t="s">
        <v>16</v>
      </c>
      <c r="D75" t="s">
        <v>190</v>
      </c>
      <c r="E75" t="s">
        <v>18</v>
      </c>
      <c r="F75" s="1" t="s">
        <v>135</v>
      </c>
      <c r="G75" t="s">
        <v>136</v>
      </c>
      <c r="H75">
        <v>15400.8</v>
      </c>
      <c r="I75" s="2">
        <v>44295</v>
      </c>
      <c r="J75" s="2">
        <v>44316</v>
      </c>
      <c r="K75">
        <v>15400.8</v>
      </c>
    </row>
    <row r="76" spans="1:11" x14ac:dyDescent="0.25">
      <c r="A76" t="str">
        <f>"Z8E314DD25"</f>
        <v>Z8E314DD25</v>
      </c>
      <c r="B76" t="str">
        <f t="shared" si="2"/>
        <v>06363391001</v>
      </c>
      <c r="C76" t="s">
        <v>16</v>
      </c>
      <c r="D76" t="s">
        <v>190</v>
      </c>
      <c r="E76" t="s">
        <v>18</v>
      </c>
      <c r="F76" s="1" t="s">
        <v>191</v>
      </c>
      <c r="G76" t="s">
        <v>192</v>
      </c>
      <c r="H76">
        <v>26460</v>
      </c>
      <c r="I76" s="2">
        <v>44295</v>
      </c>
      <c r="J76" s="2">
        <v>44316</v>
      </c>
      <c r="K76">
        <v>26460</v>
      </c>
    </row>
    <row r="77" spans="1:11" x14ac:dyDescent="0.25">
      <c r="A77" t="str">
        <f>"Z063151A89"</f>
        <v>Z063151A89</v>
      </c>
      <c r="B77" t="str">
        <f t="shared" si="2"/>
        <v>06363391001</v>
      </c>
      <c r="C77" t="s">
        <v>16</v>
      </c>
      <c r="D77" t="s">
        <v>193</v>
      </c>
      <c r="E77" t="s">
        <v>18</v>
      </c>
      <c r="F77" s="1" t="s">
        <v>45</v>
      </c>
      <c r="G77" t="s">
        <v>46</v>
      </c>
      <c r="H77">
        <v>6240</v>
      </c>
      <c r="I77" s="2">
        <v>44298</v>
      </c>
      <c r="J77" s="2">
        <v>46124</v>
      </c>
      <c r="K77">
        <v>689.87</v>
      </c>
    </row>
    <row r="78" spans="1:11" x14ac:dyDescent="0.25">
      <c r="A78" t="str">
        <f>"Z4B31445BE"</f>
        <v>Z4B31445BE</v>
      </c>
      <c r="B78" t="str">
        <f t="shared" si="2"/>
        <v>06363391001</v>
      </c>
      <c r="C78" t="s">
        <v>16</v>
      </c>
      <c r="D78" t="s">
        <v>194</v>
      </c>
      <c r="E78" t="s">
        <v>26</v>
      </c>
      <c r="F78" s="1" t="s">
        <v>195</v>
      </c>
      <c r="G78" t="s">
        <v>196</v>
      </c>
      <c r="H78">
        <v>2600</v>
      </c>
      <c r="I78" s="2">
        <v>44294</v>
      </c>
      <c r="J78" s="2">
        <v>44312</v>
      </c>
      <c r="K78">
        <v>2600</v>
      </c>
    </row>
    <row r="79" spans="1:11" x14ac:dyDescent="0.25">
      <c r="A79" t="str">
        <f>"Z223153A98"</f>
        <v>Z223153A98</v>
      </c>
      <c r="B79" t="str">
        <f t="shared" si="2"/>
        <v>06363391001</v>
      </c>
      <c r="C79" t="s">
        <v>16</v>
      </c>
      <c r="D79" t="s">
        <v>197</v>
      </c>
      <c r="E79" t="s">
        <v>26</v>
      </c>
      <c r="F79" s="1" t="s">
        <v>198</v>
      </c>
      <c r="G79" t="s">
        <v>123</v>
      </c>
      <c r="H79">
        <v>2291</v>
      </c>
      <c r="I79" s="2">
        <v>44301</v>
      </c>
      <c r="J79" s="2">
        <v>44316</v>
      </c>
      <c r="K79">
        <v>0</v>
      </c>
    </row>
    <row r="80" spans="1:11" x14ac:dyDescent="0.25">
      <c r="A80" t="str">
        <f>"ZD93165836"</f>
        <v>ZD93165836</v>
      </c>
      <c r="B80" t="str">
        <f t="shared" si="2"/>
        <v>06363391001</v>
      </c>
      <c r="C80" t="s">
        <v>16</v>
      </c>
      <c r="D80" t="s">
        <v>199</v>
      </c>
      <c r="E80" t="s">
        <v>26</v>
      </c>
      <c r="F80" s="1" t="s">
        <v>48</v>
      </c>
      <c r="G80" t="s">
        <v>49</v>
      </c>
      <c r="H80">
        <v>1446.82</v>
      </c>
      <c r="I80" s="2">
        <v>44305</v>
      </c>
      <c r="J80" s="2">
        <v>44316</v>
      </c>
      <c r="K80">
        <v>0</v>
      </c>
    </row>
    <row r="81" spans="1:11" x14ac:dyDescent="0.25">
      <c r="A81" t="str">
        <f>"ZA03195648"</f>
        <v>ZA03195648</v>
      </c>
      <c r="B81" t="str">
        <f t="shared" si="2"/>
        <v>06363391001</v>
      </c>
      <c r="C81" t="s">
        <v>16</v>
      </c>
      <c r="D81" t="s">
        <v>200</v>
      </c>
      <c r="E81" t="s">
        <v>26</v>
      </c>
      <c r="F81" s="1" t="s">
        <v>201</v>
      </c>
      <c r="G81" t="s">
        <v>202</v>
      </c>
      <c r="H81">
        <v>4360</v>
      </c>
      <c r="I81" s="2">
        <v>44319</v>
      </c>
      <c r="J81" s="2">
        <v>44333</v>
      </c>
      <c r="K81">
        <v>4360</v>
      </c>
    </row>
    <row r="82" spans="1:11" x14ac:dyDescent="0.25">
      <c r="A82" t="str">
        <f>"Z0C31919CD"</f>
        <v>Z0C31919CD</v>
      </c>
      <c r="B82" t="str">
        <f t="shared" si="2"/>
        <v>06363391001</v>
      </c>
      <c r="C82" t="s">
        <v>16</v>
      </c>
      <c r="D82" t="s">
        <v>203</v>
      </c>
      <c r="E82" t="s">
        <v>26</v>
      </c>
      <c r="F82" s="1" t="s">
        <v>204</v>
      </c>
      <c r="G82" t="s">
        <v>205</v>
      </c>
      <c r="H82">
        <v>2738</v>
      </c>
      <c r="I82" s="2">
        <v>44322</v>
      </c>
      <c r="J82" s="2">
        <v>44686</v>
      </c>
      <c r="K82">
        <v>0</v>
      </c>
    </row>
    <row r="83" spans="1:11" x14ac:dyDescent="0.25">
      <c r="A83" t="str">
        <f>"ZD931B441D"</f>
        <v>ZD931B441D</v>
      </c>
      <c r="B83" t="str">
        <f t="shared" si="2"/>
        <v>06363391001</v>
      </c>
      <c r="C83" t="s">
        <v>16</v>
      </c>
      <c r="D83" t="s">
        <v>206</v>
      </c>
      <c r="E83" t="s">
        <v>26</v>
      </c>
      <c r="F83" s="1" t="s">
        <v>207</v>
      </c>
      <c r="G83" t="s">
        <v>208</v>
      </c>
      <c r="H83">
        <v>16302.3</v>
      </c>
      <c r="I83" s="2">
        <v>44342</v>
      </c>
      <c r="J83" s="2">
        <v>44500</v>
      </c>
      <c r="K83">
        <v>16302.3</v>
      </c>
    </row>
    <row r="84" spans="1:11" x14ac:dyDescent="0.25">
      <c r="A84" t="str">
        <f>"ZC831ED736"</f>
        <v>ZC831ED736</v>
      </c>
      <c r="B84" t="str">
        <f t="shared" si="2"/>
        <v>06363391001</v>
      </c>
      <c r="C84" t="s">
        <v>16</v>
      </c>
      <c r="D84" t="s">
        <v>209</v>
      </c>
      <c r="E84" t="s">
        <v>26</v>
      </c>
      <c r="F84" s="1" t="s">
        <v>131</v>
      </c>
      <c r="G84" t="s">
        <v>132</v>
      </c>
      <c r="H84">
        <v>2415</v>
      </c>
      <c r="I84" s="2">
        <v>44348</v>
      </c>
      <c r="J84" s="2">
        <v>44368</v>
      </c>
      <c r="K84">
        <v>2415</v>
      </c>
    </row>
    <row r="85" spans="1:11" x14ac:dyDescent="0.25">
      <c r="A85" t="str">
        <f>"Z1931446F9"</f>
        <v>Z1931446F9</v>
      </c>
      <c r="B85" t="str">
        <f t="shared" si="2"/>
        <v>06363391001</v>
      </c>
      <c r="C85" t="s">
        <v>16</v>
      </c>
      <c r="D85" t="s">
        <v>210</v>
      </c>
      <c r="E85" t="s">
        <v>79</v>
      </c>
      <c r="H85">
        <v>0</v>
      </c>
      <c r="K85">
        <v>0</v>
      </c>
    </row>
    <row r="86" spans="1:11" x14ac:dyDescent="0.25">
      <c r="A86" t="str">
        <f>"Z8E311B929"</f>
        <v>Z8E311B929</v>
      </c>
      <c r="B86" t="str">
        <f t="shared" si="2"/>
        <v>06363391001</v>
      </c>
      <c r="C86" t="s">
        <v>16</v>
      </c>
      <c r="D86" t="s">
        <v>211</v>
      </c>
      <c r="E86" t="s">
        <v>26</v>
      </c>
      <c r="F86" s="1" t="s">
        <v>140</v>
      </c>
      <c r="G86" t="s">
        <v>104</v>
      </c>
      <c r="H86">
        <v>38288</v>
      </c>
      <c r="I86" s="2">
        <v>44279</v>
      </c>
      <c r="J86" s="2">
        <v>44326</v>
      </c>
      <c r="K86">
        <v>37445.019999999997</v>
      </c>
    </row>
    <row r="87" spans="1:11" x14ac:dyDescent="0.25">
      <c r="A87" t="str">
        <f>"Z27320A0D6"</f>
        <v>Z27320A0D6</v>
      </c>
      <c r="B87" t="str">
        <f t="shared" si="2"/>
        <v>06363391001</v>
      </c>
      <c r="C87" t="s">
        <v>16</v>
      </c>
      <c r="D87" t="s">
        <v>210</v>
      </c>
      <c r="E87" t="s">
        <v>26</v>
      </c>
      <c r="F87" s="1" t="s">
        <v>212</v>
      </c>
      <c r="G87" t="s">
        <v>213</v>
      </c>
      <c r="H87">
        <v>5572.5</v>
      </c>
      <c r="I87" s="2">
        <v>44372</v>
      </c>
      <c r="J87" s="2">
        <v>44500</v>
      </c>
      <c r="K87">
        <v>1548.21</v>
      </c>
    </row>
    <row r="88" spans="1:11" x14ac:dyDescent="0.25">
      <c r="A88" t="str">
        <f>"8659850E47"</f>
        <v>8659850E47</v>
      </c>
      <c r="B88" t="str">
        <f t="shared" si="2"/>
        <v>06363391001</v>
      </c>
      <c r="C88" t="s">
        <v>16</v>
      </c>
      <c r="D88" t="s">
        <v>214</v>
      </c>
      <c r="E88" t="s">
        <v>79</v>
      </c>
      <c r="F88" s="1" t="s">
        <v>215</v>
      </c>
      <c r="G88" t="s">
        <v>216</v>
      </c>
      <c r="H88">
        <v>73534.59</v>
      </c>
      <c r="I88" s="2">
        <v>44372</v>
      </c>
      <c r="J88" s="2">
        <v>44737</v>
      </c>
      <c r="K88">
        <v>7989.22</v>
      </c>
    </row>
    <row r="89" spans="1:11" x14ac:dyDescent="0.25">
      <c r="A89" t="str">
        <f>"Z0032433E3"</f>
        <v>Z0032433E3</v>
      </c>
      <c r="B89" t="str">
        <f t="shared" si="2"/>
        <v>06363391001</v>
      </c>
      <c r="C89" t="s">
        <v>16</v>
      </c>
      <c r="D89" t="s">
        <v>217</v>
      </c>
      <c r="E89" t="s">
        <v>26</v>
      </c>
      <c r="F89" s="1" t="s">
        <v>218</v>
      </c>
      <c r="G89" t="s">
        <v>219</v>
      </c>
      <c r="H89">
        <v>1701.5</v>
      </c>
      <c r="I89" s="2">
        <v>44377</v>
      </c>
      <c r="J89" s="2">
        <v>44384</v>
      </c>
      <c r="K89">
        <v>1701.5</v>
      </c>
    </row>
    <row r="90" spans="1:11" x14ac:dyDescent="0.25">
      <c r="A90" t="str">
        <f>"Z4F30F67AA"</f>
        <v>Z4F30F67AA</v>
      </c>
      <c r="B90" t="str">
        <f t="shared" si="2"/>
        <v>06363391001</v>
      </c>
      <c r="C90" t="s">
        <v>16</v>
      </c>
      <c r="D90" t="s">
        <v>220</v>
      </c>
      <c r="E90" t="s">
        <v>79</v>
      </c>
      <c r="F90" s="1" t="s">
        <v>221</v>
      </c>
      <c r="G90" t="s">
        <v>222</v>
      </c>
      <c r="H90">
        <v>25093.040000000001</v>
      </c>
      <c r="I90" s="2">
        <v>44377</v>
      </c>
      <c r="J90" s="2">
        <v>44742</v>
      </c>
      <c r="K90">
        <v>3202.8</v>
      </c>
    </row>
    <row r="91" spans="1:11" x14ac:dyDescent="0.25">
      <c r="A91" t="str">
        <f>"86607748CB"</f>
        <v>86607748CB</v>
      </c>
      <c r="B91" t="str">
        <f t="shared" si="2"/>
        <v>06363391001</v>
      </c>
      <c r="C91" t="s">
        <v>16</v>
      </c>
      <c r="D91" t="s">
        <v>223</v>
      </c>
      <c r="E91" t="s">
        <v>79</v>
      </c>
      <c r="F91" s="1" t="s">
        <v>224</v>
      </c>
      <c r="G91" t="s">
        <v>222</v>
      </c>
      <c r="H91">
        <v>32310.33</v>
      </c>
      <c r="I91" s="2">
        <v>44377</v>
      </c>
      <c r="J91" s="2">
        <v>44742</v>
      </c>
      <c r="K91">
        <v>5123.62</v>
      </c>
    </row>
    <row r="92" spans="1:11" x14ac:dyDescent="0.25">
      <c r="A92" t="str">
        <f>"Z3630D1796"</f>
        <v>Z3630D1796</v>
      </c>
      <c r="B92" t="str">
        <f t="shared" si="2"/>
        <v>06363391001</v>
      </c>
      <c r="C92" t="s">
        <v>16</v>
      </c>
      <c r="D92" t="s">
        <v>225</v>
      </c>
      <c r="E92" t="s">
        <v>79</v>
      </c>
      <c r="F92" s="1" t="s">
        <v>226</v>
      </c>
      <c r="G92" t="s">
        <v>227</v>
      </c>
      <c r="H92">
        <v>25964.18</v>
      </c>
      <c r="I92" s="2">
        <v>44377</v>
      </c>
      <c r="J92" s="2">
        <v>44742</v>
      </c>
      <c r="K92">
        <v>5493.03</v>
      </c>
    </row>
    <row r="93" spans="1:11" x14ac:dyDescent="0.25">
      <c r="A93" t="str">
        <f>"8824445262"</f>
        <v>8824445262</v>
      </c>
      <c r="B93" t="str">
        <f t="shared" si="2"/>
        <v>06363391001</v>
      </c>
      <c r="C93" t="s">
        <v>16</v>
      </c>
      <c r="D93" t="s">
        <v>228</v>
      </c>
      <c r="E93" t="s">
        <v>18</v>
      </c>
      <c r="F93" s="1" t="s">
        <v>85</v>
      </c>
      <c r="G93" t="s">
        <v>86</v>
      </c>
      <c r="H93">
        <v>0</v>
      </c>
      <c r="I93" s="2">
        <v>44470</v>
      </c>
      <c r="J93" s="2">
        <v>44834</v>
      </c>
      <c r="K93">
        <v>60631.199999999997</v>
      </c>
    </row>
    <row r="94" spans="1:11" x14ac:dyDescent="0.25">
      <c r="A94" t="str">
        <f>"8826528952"</f>
        <v>8826528952</v>
      </c>
      <c r="B94" t="str">
        <f t="shared" si="2"/>
        <v>06363391001</v>
      </c>
      <c r="C94" t="s">
        <v>16</v>
      </c>
      <c r="D94" t="s">
        <v>229</v>
      </c>
      <c r="E94" t="s">
        <v>18</v>
      </c>
      <c r="F94" s="1" t="s">
        <v>230</v>
      </c>
      <c r="G94" t="s">
        <v>231</v>
      </c>
      <c r="H94">
        <v>0</v>
      </c>
      <c r="I94" s="2">
        <v>44470</v>
      </c>
      <c r="J94" s="2">
        <v>44834</v>
      </c>
      <c r="K94">
        <v>7136.14</v>
      </c>
    </row>
    <row r="95" spans="1:11" x14ac:dyDescent="0.25">
      <c r="A95" t="str">
        <f>"Z0032B8D68"</f>
        <v>Z0032B8D68</v>
      </c>
      <c r="B95" t="str">
        <f t="shared" si="2"/>
        <v>06363391001</v>
      </c>
      <c r="C95" t="s">
        <v>16</v>
      </c>
      <c r="D95" t="s">
        <v>232</v>
      </c>
      <c r="E95" t="s">
        <v>26</v>
      </c>
      <c r="F95" s="1" t="s">
        <v>233</v>
      </c>
      <c r="G95" t="s">
        <v>216</v>
      </c>
      <c r="H95">
        <v>5084.49</v>
      </c>
      <c r="I95" s="2">
        <v>44424</v>
      </c>
      <c r="J95" s="2">
        <v>44431</v>
      </c>
      <c r="K95">
        <v>5084.49</v>
      </c>
    </row>
    <row r="96" spans="1:11" x14ac:dyDescent="0.25">
      <c r="A96" t="str">
        <f>"ZED32C41F6"</f>
        <v>ZED32C41F6</v>
      </c>
      <c r="B96" t="str">
        <f t="shared" si="2"/>
        <v>06363391001</v>
      </c>
      <c r="C96" t="s">
        <v>16</v>
      </c>
      <c r="D96" t="s">
        <v>234</v>
      </c>
      <c r="E96" t="s">
        <v>26</v>
      </c>
      <c r="F96" s="1" t="s">
        <v>233</v>
      </c>
      <c r="G96" t="s">
        <v>216</v>
      </c>
      <c r="H96">
        <v>4867.93</v>
      </c>
      <c r="I96" s="2">
        <v>44424</v>
      </c>
      <c r="J96" s="2">
        <v>44439</v>
      </c>
      <c r="K96">
        <v>4867.93</v>
      </c>
    </row>
    <row r="97" spans="1:11" x14ac:dyDescent="0.25">
      <c r="A97" t="str">
        <f>"8660061C67"</f>
        <v>8660061C67</v>
      </c>
      <c r="B97" t="str">
        <f t="shared" si="2"/>
        <v>06363391001</v>
      </c>
      <c r="C97" t="s">
        <v>16</v>
      </c>
      <c r="D97" t="s">
        <v>235</v>
      </c>
      <c r="E97" t="s">
        <v>79</v>
      </c>
      <c r="F97" s="1" t="s">
        <v>236</v>
      </c>
      <c r="G97" t="s">
        <v>237</v>
      </c>
      <c r="H97">
        <v>85846.88</v>
      </c>
      <c r="I97" s="2">
        <v>44455</v>
      </c>
      <c r="J97" s="2">
        <v>44819</v>
      </c>
      <c r="K97">
        <v>24455.22</v>
      </c>
    </row>
    <row r="98" spans="1:11" x14ac:dyDescent="0.25">
      <c r="A98" t="str">
        <f>"Z4E33822AE"</f>
        <v>Z4E33822AE</v>
      </c>
      <c r="B98" t="str">
        <f t="shared" si="2"/>
        <v>06363391001</v>
      </c>
      <c r="C98" t="s">
        <v>16</v>
      </c>
      <c r="D98" t="s">
        <v>238</v>
      </c>
      <c r="E98" t="s">
        <v>26</v>
      </c>
      <c r="F98" s="1" t="s">
        <v>188</v>
      </c>
      <c r="G98" t="s">
        <v>189</v>
      </c>
      <c r="H98">
        <v>8726.76</v>
      </c>
      <c r="I98" s="2">
        <v>44488</v>
      </c>
      <c r="J98" s="2">
        <v>44530</v>
      </c>
      <c r="K98">
        <v>0</v>
      </c>
    </row>
    <row r="99" spans="1:11" x14ac:dyDescent="0.25">
      <c r="A99" t="str">
        <f>"Z21320FC5D"</f>
        <v>Z21320FC5D</v>
      </c>
      <c r="B99" t="str">
        <f t="shared" ref="B99:B114" si="3">"06363391001"</f>
        <v>06363391001</v>
      </c>
      <c r="C99" t="s">
        <v>16</v>
      </c>
      <c r="D99" t="s">
        <v>239</v>
      </c>
      <c r="E99" t="s">
        <v>26</v>
      </c>
      <c r="F99" s="1" t="s">
        <v>138</v>
      </c>
      <c r="G99" t="s">
        <v>107</v>
      </c>
      <c r="H99">
        <v>3624.69</v>
      </c>
      <c r="I99" s="2">
        <v>44358</v>
      </c>
      <c r="J99" s="2">
        <v>44376</v>
      </c>
      <c r="K99">
        <v>3624.68</v>
      </c>
    </row>
    <row r="100" spans="1:11" x14ac:dyDescent="0.25">
      <c r="A100" t="str">
        <f>"ZC63369499"</f>
        <v>ZC63369499</v>
      </c>
      <c r="B100" t="str">
        <f t="shared" si="3"/>
        <v>06363391001</v>
      </c>
      <c r="C100" t="s">
        <v>16</v>
      </c>
      <c r="D100" t="s">
        <v>240</v>
      </c>
      <c r="E100" t="s">
        <v>26</v>
      </c>
      <c r="F100" s="1" t="s">
        <v>241</v>
      </c>
      <c r="G100" t="s">
        <v>242</v>
      </c>
      <c r="H100">
        <v>6000</v>
      </c>
      <c r="I100" s="2">
        <v>44499</v>
      </c>
      <c r="J100" s="2">
        <v>44505</v>
      </c>
      <c r="K100">
        <v>0</v>
      </c>
    </row>
    <row r="101" spans="1:11" x14ac:dyDescent="0.25">
      <c r="A101" t="str">
        <f>"ZA33381E23"</f>
        <v>ZA33381E23</v>
      </c>
      <c r="B101" t="str">
        <f t="shared" si="3"/>
        <v>06363391001</v>
      </c>
      <c r="C101" t="s">
        <v>16</v>
      </c>
      <c r="D101" t="s">
        <v>243</v>
      </c>
      <c r="E101" t="s">
        <v>26</v>
      </c>
      <c r="F101" s="1" t="s">
        <v>233</v>
      </c>
      <c r="G101" t="s">
        <v>216</v>
      </c>
      <c r="H101">
        <v>11321.79</v>
      </c>
      <c r="I101" s="2">
        <v>44529</v>
      </c>
      <c r="J101" s="2">
        <v>44529</v>
      </c>
      <c r="K101">
        <v>0</v>
      </c>
    </row>
    <row r="102" spans="1:11" x14ac:dyDescent="0.25">
      <c r="A102" t="str">
        <f>"Z513344923"</f>
        <v>Z513344923</v>
      </c>
      <c r="B102" t="str">
        <f t="shared" si="3"/>
        <v>06363391001</v>
      </c>
      <c r="C102" t="s">
        <v>16</v>
      </c>
      <c r="D102" t="s">
        <v>244</v>
      </c>
      <c r="E102" t="s">
        <v>26</v>
      </c>
      <c r="F102" s="1" t="s">
        <v>245</v>
      </c>
      <c r="G102" t="s">
        <v>246</v>
      </c>
      <c r="H102">
        <v>6038</v>
      </c>
      <c r="I102" s="2">
        <v>44494</v>
      </c>
      <c r="J102" s="2">
        <v>44520</v>
      </c>
      <c r="K102">
        <v>6038</v>
      </c>
    </row>
    <row r="103" spans="1:11" x14ac:dyDescent="0.25">
      <c r="A103" t="str">
        <f>"ZD133654E4"</f>
        <v>ZD133654E4</v>
      </c>
      <c r="B103" t="str">
        <f t="shared" si="3"/>
        <v>06363391001</v>
      </c>
      <c r="C103" t="s">
        <v>16</v>
      </c>
      <c r="D103" t="s">
        <v>247</v>
      </c>
      <c r="E103" t="s">
        <v>26</v>
      </c>
      <c r="F103" s="1" t="s">
        <v>248</v>
      </c>
      <c r="G103" t="s">
        <v>208</v>
      </c>
      <c r="H103">
        <v>380</v>
      </c>
      <c r="I103" s="2">
        <v>44494</v>
      </c>
      <c r="J103" s="2">
        <v>44520</v>
      </c>
      <c r="K103">
        <v>380</v>
      </c>
    </row>
    <row r="104" spans="1:11" x14ac:dyDescent="0.25">
      <c r="A104" t="str">
        <f>"Z3033BCDBA"</f>
        <v>Z3033BCDBA</v>
      </c>
      <c r="B104" t="str">
        <f t="shared" si="3"/>
        <v>06363391001</v>
      </c>
      <c r="C104" t="s">
        <v>16</v>
      </c>
      <c r="D104" t="s">
        <v>249</v>
      </c>
      <c r="E104" t="s">
        <v>26</v>
      </c>
      <c r="F104" s="1" t="s">
        <v>250</v>
      </c>
      <c r="G104" t="s">
        <v>251</v>
      </c>
      <c r="H104">
        <v>1400</v>
      </c>
      <c r="I104" s="2">
        <v>44512</v>
      </c>
      <c r="J104" s="2">
        <v>44512</v>
      </c>
      <c r="K104">
        <v>1400</v>
      </c>
    </row>
    <row r="105" spans="1:11" x14ac:dyDescent="0.25">
      <c r="A105" t="str">
        <f>"Z9633D27DF"</f>
        <v>Z9633D27DF</v>
      </c>
      <c r="B105" t="str">
        <f t="shared" si="3"/>
        <v>06363391001</v>
      </c>
      <c r="C105" t="s">
        <v>16</v>
      </c>
      <c r="D105" t="s">
        <v>252</v>
      </c>
      <c r="E105" t="s">
        <v>26</v>
      </c>
      <c r="F105" s="1" t="s">
        <v>253</v>
      </c>
      <c r="G105" t="s">
        <v>254</v>
      </c>
      <c r="H105">
        <v>3400</v>
      </c>
      <c r="I105" s="2">
        <v>44515</v>
      </c>
      <c r="J105" s="2">
        <v>44525</v>
      </c>
      <c r="K105">
        <v>3400</v>
      </c>
    </row>
    <row r="106" spans="1:11" x14ac:dyDescent="0.25">
      <c r="A106" t="str">
        <f>"Z2B33CB0D4"</f>
        <v>Z2B33CB0D4</v>
      </c>
      <c r="B106" t="str">
        <f t="shared" si="3"/>
        <v>06363391001</v>
      </c>
      <c r="C106" t="s">
        <v>16</v>
      </c>
      <c r="D106" t="s">
        <v>255</v>
      </c>
      <c r="E106" t="s">
        <v>26</v>
      </c>
      <c r="F106" s="1" t="s">
        <v>256</v>
      </c>
      <c r="G106" t="s">
        <v>257</v>
      </c>
      <c r="H106">
        <v>3255</v>
      </c>
      <c r="I106" s="2">
        <v>44530</v>
      </c>
      <c r="J106" s="2">
        <v>44530</v>
      </c>
      <c r="K106">
        <v>3255</v>
      </c>
    </row>
    <row r="107" spans="1:11" x14ac:dyDescent="0.25">
      <c r="A107" t="str">
        <f>"Z9F34006B5"</f>
        <v>Z9F34006B5</v>
      </c>
      <c r="B107" t="str">
        <f t="shared" si="3"/>
        <v>06363391001</v>
      </c>
      <c r="C107" t="s">
        <v>16</v>
      </c>
      <c r="D107" t="s">
        <v>258</v>
      </c>
      <c r="E107" t="s">
        <v>26</v>
      </c>
      <c r="F107" s="1" t="s">
        <v>27</v>
      </c>
      <c r="G107" t="s">
        <v>28</v>
      </c>
      <c r="H107">
        <v>500</v>
      </c>
      <c r="I107" s="2">
        <v>44470</v>
      </c>
      <c r="J107" s="2">
        <v>44531</v>
      </c>
      <c r="K107">
        <v>123.11</v>
      </c>
    </row>
    <row r="108" spans="1:11" x14ac:dyDescent="0.25">
      <c r="A108" t="str">
        <f>"Z3833FC3BA"</f>
        <v>Z3833FC3BA</v>
      </c>
      <c r="B108" t="str">
        <f t="shared" si="3"/>
        <v>06363391001</v>
      </c>
      <c r="C108" t="s">
        <v>16</v>
      </c>
      <c r="D108" t="s">
        <v>259</v>
      </c>
      <c r="E108" t="s">
        <v>26</v>
      </c>
      <c r="F108" s="1" t="s">
        <v>260</v>
      </c>
      <c r="G108" t="s">
        <v>261</v>
      </c>
      <c r="H108">
        <v>163.46</v>
      </c>
      <c r="I108" s="2">
        <v>44519</v>
      </c>
      <c r="J108" s="2">
        <v>44887</v>
      </c>
      <c r="K108">
        <v>163.44999999999999</v>
      </c>
    </row>
    <row r="109" spans="1:11" x14ac:dyDescent="0.25">
      <c r="A109" t="str">
        <f>"9012373D76"</f>
        <v>9012373D76</v>
      </c>
      <c r="B109" t="str">
        <f t="shared" si="3"/>
        <v>06363391001</v>
      </c>
      <c r="C109" t="s">
        <v>16</v>
      </c>
      <c r="D109" t="s">
        <v>262</v>
      </c>
      <c r="E109" t="s">
        <v>18</v>
      </c>
      <c r="F109" s="1" t="s">
        <v>263</v>
      </c>
      <c r="G109" t="s">
        <v>264</v>
      </c>
      <c r="H109">
        <v>76622.42</v>
      </c>
      <c r="I109" s="2">
        <v>44562</v>
      </c>
      <c r="J109" s="2">
        <v>45657</v>
      </c>
      <c r="K109">
        <v>0</v>
      </c>
    </row>
    <row r="110" spans="1:11" x14ac:dyDescent="0.25">
      <c r="A110" t="str">
        <f>"8907192F5A"</f>
        <v>8907192F5A</v>
      </c>
      <c r="B110" t="str">
        <f t="shared" si="3"/>
        <v>06363391001</v>
      </c>
      <c r="C110" t="s">
        <v>16</v>
      </c>
      <c r="D110" t="s">
        <v>265</v>
      </c>
      <c r="E110" t="s">
        <v>18</v>
      </c>
      <c r="F110" s="1" t="s">
        <v>266</v>
      </c>
      <c r="G110" t="s">
        <v>267</v>
      </c>
      <c r="H110">
        <v>350412.66</v>
      </c>
      <c r="I110" s="2">
        <v>44501</v>
      </c>
      <c r="J110" s="2">
        <v>45541</v>
      </c>
      <c r="K110">
        <v>19993.55</v>
      </c>
    </row>
    <row r="111" spans="1:11" x14ac:dyDescent="0.25">
      <c r="A111" t="str">
        <f>"Z8B349C292"</f>
        <v>Z8B349C292</v>
      </c>
      <c r="B111" t="str">
        <f t="shared" si="3"/>
        <v>06363391001</v>
      </c>
      <c r="C111" t="s">
        <v>16</v>
      </c>
      <c r="D111" t="s">
        <v>268</v>
      </c>
      <c r="E111" t="s">
        <v>26</v>
      </c>
      <c r="F111" s="1" t="s">
        <v>218</v>
      </c>
      <c r="G111" t="s">
        <v>219</v>
      </c>
      <c r="H111">
        <v>616.5</v>
      </c>
      <c r="I111" s="2">
        <v>44559</v>
      </c>
      <c r="J111" s="2">
        <v>44559</v>
      </c>
      <c r="K111">
        <v>0</v>
      </c>
    </row>
    <row r="112" spans="1:11" x14ac:dyDescent="0.25">
      <c r="A112" t="str">
        <f>"Z93349C2C4"</f>
        <v>Z93349C2C4</v>
      </c>
      <c r="B112" t="str">
        <f t="shared" si="3"/>
        <v>06363391001</v>
      </c>
      <c r="C112" t="s">
        <v>16</v>
      </c>
      <c r="D112" t="s">
        <v>269</v>
      </c>
      <c r="E112" t="s">
        <v>26</v>
      </c>
      <c r="F112" s="1" t="s">
        <v>270</v>
      </c>
      <c r="G112" t="s">
        <v>271</v>
      </c>
      <c r="H112">
        <v>1150</v>
      </c>
      <c r="I112" s="2">
        <v>44561</v>
      </c>
      <c r="J112" s="2">
        <v>44561</v>
      </c>
      <c r="K112">
        <v>0</v>
      </c>
    </row>
    <row r="113" spans="1:11" x14ac:dyDescent="0.25">
      <c r="A113" t="str">
        <f>"Z193472A76"</f>
        <v>Z193472A76</v>
      </c>
      <c r="B113" t="str">
        <f t="shared" si="3"/>
        <v>06363391001</v>
      </c>
      <c r="C113" t="s">
        <v>16</v>
      </c>
      <c r="D113" t="s">
        <v>272</v>
      </c>
      <c r="E113" t="s">
        <v>26</v>
      </c>
      <c r="F113" s="1" t="s">
        <v>273</v>
      </c>
      <c r="H113">
        <v>20500</v>
      </c>
      <c r="K113">
        <v>0</v>
      </c>
    </row>
    <row r="114" spans="1:11" x14ac:dyDescent="0.25">
      <c r="A114" t="str">
        <f>"Z1032A5602"</f>
        <v>Z1032A5602</v>
      </c>
      <c r="B114" t="str">
        <f t="shared" si="3"/>
        <v>06363391001</v>
      </c>
      <c r="C114" t="s">
        <v>16</v>
      </c>
      <c r="D114" t="s">
        <v>274</v>
      </c>
      <c r="E114" t="s">
        <v>26</v>
      </c>
      <c r="F114" s="1" t="s">
        <v>131</v>
      </c>
      <c r="G114" t="s">
        <v>132</v>
      </c>
      <c r="H114">
        <v>800</v>
      </c>
      <c r="I114" s="2">
        <v>44407</v>
      </c>
      <c r="J114" s="2">
        <v>44415</v>
      </c>
      <c r="K1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calabria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2022-01-27T14:13:11Z</dcterms:created>
  <dcterms:modified xsi:type="dcterms:W3CDTF">2022-01-27T14:13:11Z</dcterms:modified>
</cp:coreProperties>
</file>