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emiliaromag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</calcChain>
</file>

<file path=xl/sharedStrings.xml><?xml version="1.0" encoding="utf-8"?>
<sst xmlns="http://schemas.openxmlformats.org/spreadsheetml/2006/main" count="635" uniqueCount="316">
  <si>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</si>
  <si>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</si>
  <si>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</si>
  <si>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</si>
  <si>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</si>
  <si>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</si>
  <si>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</si>
  <si>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</si>
  <si>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</si>
  <si>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</si>
  <si>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</si>
  <si>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</si>
  <si>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</si>
  <si>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</si>
  <si>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</si>
  <si>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</si>
  <si>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Emilia Romagna</t>
  </si>
  <si>
    <t>FORNITURA BANDIERE UFFICI REGIONE EMILIA ROMAGNA</t>
  </si>
  <si>
    <t>04-PROCEDURA NEGOZIATA SENZA PREVIA PUBBLICAZIONE</t>
  </si>
  <si>
    <t xml:space="preserve">ADRIA BANDIERE SRL (CF: 02205060409)
FERRAMENTA FELINO SRL (CF: 00782670343)
IDEAFORWEB DI FAUSTO MARINO (CF: MRNFST84E26H703P)
LA NAZIONALE MANIFATTURE SNC (CF: 07658160150)
PROMO M4U ITALIA (CF: 11334701007)
SAVENT SRL (CF: 13246131000)
</t>
  </si>
  <si>
    <t>IDEAFORWEB DI FAUSTO MARINO (CF: MRNFST84E26H703P)</t>
  </si>
  <si>
    <t>AFFIDAMENTO SERVIZI RISCOSSIONE TRIBUTI E RITIRO VALORI</t>
  </si>
  <si>
    <t>26-AFFIDAMENTO DIRETTO IN ADESIONE AD ACCORDO QUADRO/CONVENZIONE</t>
  </si>
  <si>
    <t xml:space="preserve">BANCA NAZIONALE DEL LAVORO SPA (CF: 09339391006)
</t>
  </si>
  <si>
    <t>BANCA NAZIONALE DEL LAVORO SPA (CF: 09339391006)</t>
  </si>
  <si>
    <t>NOLEGGIO MULTIFUNZIONE_26 LOTTO_2</t>
  </si>
  <si>
    <t xml:space="preserve">KYOCERA SPA (CF: 02973040963)
</t>
  </si>
  <si>
    <t>KYOCERA SPA (CF: 02973040963)</t>
  </si>
  <si>
    <t>NOLEGGIO MULTIFUNZIONI 26 LOTTO 4</t>
  </si>
  <si>
    <t xml:space="preserve">CONVERGE S.P.A. (CF: 04472901000)
</t>
  </si>
  <si>
    <t>CONVERGE S.P.A. (CF: 04472901000)</t>
  </si>
  <si>
    <t>SERVIZIO DI VIGILANZA ACCOGLIENZA E PORTIERATO PRESSO AGENZIA DELLE ENTRATE VIA MARCO POLO, 60</t>
  </si>
  <si>
    <t xml:space="preserve">BATTISTOLLI SERVIZI INTEGRATI S.R.L. (CF: 03897120246)
CEMIR SECURITY SRL (CF: 13423191009)
DIX SERVIZI S.R.L. (CF: 12158441001)
LA VENETA SERVIZI SPA (CF: 05185201000)
METROSERVICE SRL (CF: 06748221006)
SECURITE' SRL (CF: 11537111004)
</t>
  </si>
  <si>
    <t>SECURITE' SRL (CF: 11537111004)</t>
  </si>
  <si>
    <t>SERVIZIO DI PICCOLA MANUTENZIONE E RIPARAZIONE (MINUTO MANTENIMENTO) UFFICI EMILIA ROMAGNA</t>
  </si>
  <si>
    <t xml:space="preserve">CARFORA VINCENZO S.N.C. (CF: 03097721207)
ICFA SRL (CF: 07916150019)
ICOED SRL UNIPERSONALE (CF: 03365040363)
INTEC SERVICE SRL (CF: 02820290647)
MESCHIARI UFFICIO SRL (CF: 01644780361)
RA.MA SRL (CF: 02874101203)
</t>
  </si>
  <si>
    <t>INTEC SERVICE SRL (CF: 02820290647)</t>
  </si>
  <si>
    <t>FORNITURA BUONI PASTO ELETTRONICI 1 LOTTO 2</t>
  </si>
  <si>
    <t xml:space="preserve">EDENRED ITALIA SRL (CF: 01014660417)
</t>
  </si>
  <si>
    <t>EDENRED ITALIA SRL (CF: 01014660417)</t>
  </si>
  <si>
    <t>FORNITURA TIMBRI UFFICI AGENZIA ENTRATE EMILIA ROMAGNA</t>
  </si>
  <si>
    <t xml:space="preserve">C.B DI CORRADO BORGATTI (CF: BRGCRD51E27C469V)
ROSSI TIMBRI SRL (CF: 01451660359)
TIMBRIFICIO LAMPO SRL (CF: 02267290373)
TIMBRIFICIO PARMENSE SNC DI TINCATI BRUNO E C. (CF: 00152410346)
TIMBRITALIA SRL (CF: 03232650402)
</t>
  </si>
  <si>
    <t>ROSSI TIMBRI SRL (CF: 01451660359)</t>
  </si>
  <si>
    <t>GARA PER IL SERVIZIO DELLA MANUTENZIONE ORDINARIA DELLE â€œAREE VERDIâ€ UFFICI AGENZIA ENTRATE</t>
  </si>
  <si>
    <t xml:space="preserve">ECOGREEN SERVICE SRL (CF: 13929631003)
EUROSERVICE GROUP SRL (CF: 03218500837)
FUTURO 2000 S.R.L. (CF: 04939070829)
GLOBAL SERVICE SRL (CF: 02171450352)
I GIARDINI DEL SUD (CF: 03489740633)
IL KOALA SOC. COOP (CF: 01878730470)
</t>
  </si>
  <si>
    <t>ECOGREEN SERVICE SRL (CF: 13929631003)</t>
  </si>
  <si>
    <t>SERVIZIO DI FACCHINAGGIO TRASPORTO E TRASLOCO UFFICI EMILIA ROMAGNA</t>
  </si>
  <si>
    <t xml:space="preserve">AZIENDA TRASPORTI FACCHINI IMOLESI SOC. COOP (CF: 00615160371)
COOPSERVICE S.COOP.P.A. (CF: 00310180351)
F.LLI SOLDATI (CF: 01480120409)
MAKROS PROJECT S.R.L (CF: 01944000387)
POLO AUTOTRASPORTI SOC COOP. (CF: 02031070408)
URBITEK (CF: 02446140390)
</t>
  </si>
  <si>
    <t>COOPSERVICE S.COOP.P.A. (CF: 00310180351)</t>
  </si>
  <si>
    <t>ADESIONE CONVENZIONE CONSIP GAS NATURALE 10 - LOTTO 3</t>
  </si>
  <si>
    <t xml:space="preserve">SOENERGY SRL (CF: 01565370382)
</t>
  </si>
  <si>
    <t>SOENERGY SRL (CF: 01565370382)</t>
  </si>
  <si>
    <t>APPARECCHIATURE MULTIFUNZIONE 28 LOTTO 2</t>
  </si>
  <si>
    <t xml:space="preserve">KYOCERA DOCUMENT SOLUTION ITALIA SPA (CF: 01788080156)
</t>
  </si>
  <si>
    <t>KYOCERA DOCUMENT SOLUTION ITALIA SPA (CF: 01788080156)</t>
  </si>
  <si>
    <t>SERVIZIO DI MANUTENZIONE IMPIANTI ANTINTRUSIONE. LOTTO 2</t>
  </si>
  <si>
    <t>08-AFFIDAMENTO IN ECONOMIA - COTTIMO FIDUCIARIO</t>
  </si>
  <si>
    <t xml:space="preserve">ELETTRONICA CORTESI SRL (CF: 00355340407)
GRUPPO SIRIO SRL (CF: 02217510367)
SECCHIAROLI ELETTRONICA SRL (CF: 00763520400)
SIEMENS SPA (CF: 00751160151)
TELESYSTEM IMPIANTI SAS DI GILLI CLAUDIO (CF: 04337080370)
</t>
  </si>
  <si>
    <t>ELETTRONICA CORTESI SRL (CF: 00355340407)</t>
  </si>
  <si>
    <t>SERVIZIO DI MANUTENZIONE IMPIANTI ANTINTRUSIONE LOTTO 1</t>
  </si>
  <si>
    <t>SERVIZIO DI RILEGATURA ATTI DI PUBBLICITA' IMMOBILIARE PRESSO UPT AGENZIA DELLE ENTRATE</t>
  </si>
  <si>
    <t xml:space="preserve">ACIBI SRL (CF: 01565950191)
AMPA S.R.L. (CF: 04193241215)
ARTI GRAFICHE SCALA (CF: 01006031213)
GRAFO S.R.L. (CF: 00777630161)
LABORATORIO DI RESTAURO PALLOTTO PAOLO (CF: 01349390433)
OPEN DESIGN DI LAURA GENOVESI (CF: 02136760507)
</t>
  </si>
  <si>
    <t>LABORATORIO DI RESTAURO PALLOTTO PAOLO (CF: 01349390433)</t>
  </si>
  <si>
    <t>MANUTENZIONE DISPOSITIVI APRIPORTA KRONOTECH</t>
  </si>
  <si>
    <t>23-AFFIDAMENTO DIRETTO</t>
  </si>
  <si>
    <t xml:space="preserve">ELCO SISTEMI SRL (CF: 03246960409)
</t>
  </si>
  <si>
    <t>ELCO SISTEMI SRL (CF: 03246960409)</t>
  </si>
  <si>
    <t>FORNITURA FALDONI UFFICI EMILIA ROMAGNA_ACCORDO QUADRO</t>
  </si>
  <si>
    <t xml:space="preserve">CERBONE STAMPA SRL (CF: 01712120706)
DUBINI S.R.L. (CF: 06262520155)
ERREBIAN SPA (CF: 08397890586)
F.LLI BIAGINI SRL (CF: 00960900371)
MYO S.R.L. (CF: 03222970406)
SISTERS SRL (CF: 02316361209)
</t>
  </si>
  <si>
    <t>MYO S.R.L. (CF: 03222970406)</t>
  </si>
  <si>
    <t>NOLEGGIO APPARECCHIATURE MULTIFUNZIONE 26 LOTTO 4</t>
  </si>
  <si>
    <t>NOLEGGIO APPARECCHIATURE MULTIFUNZIONE 26 LOTTO 2 UPT FERRARA</t>
  </si>
  <si>
    <t>SERVIZIO DI MANUTENZIONE IMPIANTI ANTINCENDIO UFFICI EMILIA ROMAGNA</t>
  </si>
  <si>
    <t xml:space="preserve">FORMULA SERVIZI SOCIETA' COOPERATIVA (CF: 00410120406)
GIELLE DI LUIGI GALANTUCCI (CF: GLNLGU41P28I907Q)
INTEC SERVICE SRL (CF: 02820290647)
L'OPEROSA IMPIANTI S.R.L. (CF: 04269490266)
MANUTENZIONI SRL (CF: 05641980726)
SAFETY TARGET SRL (CF: 06762780960)
</t>
  </si>
  <si>
    <t>FORMULA SERVIZI SOCIETA' COOPERATIVA (CF: 00410120406)</t>
  </si>
  <si>
    <t>ADESIONE ACCORDO QUADRO CONSIP FUEL CARD 1 LOTTO 1 DRER</t>
  </si>
  <si>
    <t xml:space="preserve">ITALIANA PETROLI SPA (GIÃ  TOTALERG S.P.A.) (CF: 00051570893)
</t>
  </si>
  <si>
    <t>ITALIANA PETROLI SPA (GIÃ  TOTALERG S.P.A.) (CF: 00051570893)</t>
  </si>
  <si>
    <t>FORNITURA PRODOTTI TIPOGRAFICI UFFICI EMILIA ROMAGNA</t>
  </si>
  <si>
    <t xml:space="preserve">CERBONE STAMPA SRL (CF: 01712120706)
GRAFICHE REVENTINO SRL (CF: 00411600794)
INNOCOM SRL (CF: 10674221006)
PREMIATO STABILIMENTO TIPOGRAFICO DEI COMUNI SOC. COOP. (CF: 01807620404)
REVELOX SRL (CF: 05962431002)
TIPOGRAFIA RAGIONE DI MARIO RAGIONE (CF: RGNMRA68C02B180T)
</t>
  </si>
  <si>
    <t>INNOCOM SRL (CF: 10674221006)</t>
  </si>
  <si>
    <t>FORNITURA MATERIALE DI CONSUMO ORIGINALE E RIGENERATO PER STAMPANTI UFFICI EMILIA ROMAGNA</t>
  </si>
  <si>
    <t xml:space="preserve">ALEX OFFICE &amp; BUSINESS DI CARMINE AVERSANO (CF: VRSCMN80T31A783K)
COMPUTER SERVICE  S.A.S. (CF: 01364140788)
ERREBIAN SPA (CF: 08397890586)
GIELLE SERVICE S.R.L. (CF: 03939130872)
PROMO RIGENERA SRL (CF: 01431180551)
R.C.M. ITALIA S.R.L. (CF: 06736060630)
</t>
  </si>
  <si>
    <t>ALEX OFFICE &amp; BUSINESS DI CARMINE AVERSANO (CF: VRSCMN80T31A783K)</t>
  </si>
  <si>
    <t>FORNITURA MATERIALE DI CONSUMO APPARECCHIATURE MULTIFUNZIONE CONVENZIONE 30_LOTTO 3</t>
  </si>
  <si>
    <t>APPARECCHIATURE MULTIFUNZIONE CONVENZIONE 30 LOTTO 5</t>
  </si>
  <si>
    <t>SERVIZIO DI SPALATURA NEVE E SPARGISALE UFFICI DI BOLOGNA AGENZIA ENTRATE</t>
  </si>
  <si>
    <t xml:space="preserve">AZIENDA AGRICOLA ROSSI VALERIANO (CF: 00393171202)
COOP. TRASPORTATORI ARGELATO E SAN GIORGIO SCRL (CF: 00517000378)
MATTAROZZI ANGELO (CF: MTTNGL62T02A944B)
</t>
  </si>
  <si>
    <t>MATTAROZZI ANGELO (CF: MTTNGL62T02A944B)</t>
  </si>
  <si>
    <t>FORNITURA ENERGIA ELETTRICA PAVULLO NEL FRIGNANO IN REGIME DI SALVAGUARDIA</t>
  </si>
  <si>
    <t xml:space="preserve">HERA COMM (CF: 02221101203)
</t>
  </si>
  <si>
    <t>HERA COMM (CF: 02221101203)</t>
  </si>
  <si>
    <t>SERVIZIO DI SORVEGLIANZA SANITARIA PER I DIPENDENTI AGENZIA ENTRATE EMILIA ROMAGNA</t>
  </si>
  <si>
    <t xml:space="preserve">COM METODI SPA (CF: 10317360153)
</t>
  </si>
  <si>
    <t>COM METODI SPA (CF: 10317360153)</t>
  </si>
  <si>
    <t>FORNITURA ENERGIA ELETTRICA EMILIA ROMAGNA CONVENZIONE CONSIP</t>
  </si>
  <si>
    <t xml:space="preserve">ENEL ENERGIA SPA (CF: 06655971007)
</t>
  </si>
  <si>
    <t>ENEL ENERGIA SPA (CF: 06655971007)</t>
  </si>
  <si>
    <t>SERVIZIO DI PULIZIA UFFICI AGENZIA ENTRATE EMILIA ROMAGNA (subentro a MANITAL SCPA in data 27/03/2020)</t>
  </si>
  <si>
    <t xml:space="preserve">MANITAL S.C.P.A.-CONSORZIO STABILE (CF: 06466050017)
SKILL SCARL (CF: 03854020280)
</t>
  </si>
  <si>
    <t>SKILL SCARL (CF: 03854020280)</t>
  </si>
  <si>
    <t>SERVIZIO DI RIPRISTINO RICONDIZIONAMENTO E RESTAURO ATTI PUBBLICITA IMMOBILIARE UFFICI EMILIA ROMAGNA_LOTTO 2 (giÃ  Laboratorio di restauro di Pallotto Paolo)</t>
  </si>
  <si>
    <t xml:space="preserve">ASTRO FORNITURE (CF: BRLMRA78D11L750E)
LA LEGATORIA DI VIZZARDI ALESSANDRO &amp; C. SNC (CF: 03145440172)
LABORATORIO DI RESTAURO PALLOTTO PAOLO (CF: 01349390433)
LDR DI PALLOTTO PAOLO SRL (CF: 02029290430)
LEGATORIA RESTAURO BOLDRINI ALDO S.RL. (CF: 08183121006)
NIOLA ROSARIO SRL (CF: 08872661213)
OPERA P - SOCIETA' COOPERATIVA SOCIALE (CF: 05923730724)
</t>
  </si>
  <si>
    <t>LDR DI PALLOTTO PAOLO SRL (CF: 02029290430)</t>
  </si>
  <si>
    <t>SERVIZIO DI MANUTENZIONE IMPIANTI DI VIDEOSORVEGLIANZA UFFICI EMILIA ROMAGNA</t>
  </si>
  <si>
    <t xml:space="preserve">CEA ESTINTORI (CF: 03574360370)
MC IMPIANTI ELETTRICI BOLOGNA SRL  (CF: 02707551202)
RUSSO IMPIANTI SRL (CF: 02482340391)
SINERGIKA SRL (CF: 03588941207)
SORVEGLIA (CF: 02481960363)
</t>
  </si>
  <si>
    <t>SORVEGLIA (CF: 02481960363)</t>
  </si>
  <si>
    <t>SERVIZIO DI VIGILANZA UFFICI AGENZIA ENTRATE PROVINCE PIACENZA PARMA</t>
  </si>
  <si>
    <t xml:space="preserve">SICURITALIA S.P.A (CF: 07897711003)
</t>
  </si>
  <si>
    <t>SICURITALIA S.P.A (CF: 07897711003)</t>
  </si>
  <si>
    <t>SERVIZIO DI VIGILANZA UFFICI EMILIA ROMAGNA PROVINCE RE-MO-FE-BO-FC-RA-RM</t>
  </si>
  <si>
    <t xml:space="preserve">COOPSERVICE S.COOP.P.A. (CF: 00310180351)
</t>
  </si>
  <si>
    <t>FORNITURA E INSTALLAZIONE N. 2 LETTORI APRIPORTA DR E DP RAVENNA</t>
  </si>
  <si>
    <t xml:space="preserve">SOLARI DI UDINE S.P.A. (CF: 01847860309)
</t>
  </si>
  <si>
    <t>SOLARI DI UDINE S.P.A. (CF: 01847860309)</t>
  </si>
  <si>
    <t>FORNITURA ENERGIA ELETTRICA CONVENZIONE CONSIP 17 LOTTO 6</t>
  </si>
  <si>
    <t xml:space="preserve">A2A ENERGIA (CF: 12883420155)
</t>
  </si>
  <si>
    <t>A2A ENERGIA (CF: 12883420155)</t>
  </si>
  <si>
    <t>FORNITURA GAS NATURALE CONVENZIONE CONSIP 12 LOTTO 4</t>
  </si>
  <si>
    <t xml:space="preserve">SINERGAS S.P.A. (CF: 01877220366)
</t>
  </si>
  <si>
    <t>SINERGAS S.P.A. (CF: 01877220366)</t>
  </si>
  <si>
    <t>FOTOCOPIATORI CONVENZIONE CONSIP 24 LOTTO 2 MULTIFUNZIONE A3</t>
  </si>
  <si>
    <t>FORNITURA LIBRI UFFICI EMILIA ROMAGNA ED. BONOMO</t>
  </si>
  <si>
    <t xml:space="preserve">BONOMO EDITORE (CF: 03434821207)
</t>
  </si>
  <si>
    <t>BONOMO EDITORE (CF: 03434821207)</t>
  </si>
  <si>
    <t>SERVIZIO DI MANUTENZIONE IMPIANTI ELEVATORI AGENZIA ENTRATE EMILIA ROMAGNA</t>
  </si>
  <si>
    <t xml:space="preserve">E.S.A. - ELECOMP SERVIZI ASCENSORI (CF: 03246871200)
GLOBAL SERVICE SRL (CF: 15319181002)
GRIVAN GROUP SRL (CF: 05459300827)
KONE SPA (CF: 05069070158)
SCHINDLER SPA (CF: 00842990152)
STAR LIFT (CF: 02555760400)
</t>
  </si>
  <si>
    <t>SCHINDLER SPA (CF: 00842990152)</t>
  </si>
  <si>
    <t>SERVIZIO DI MANUTENZIONE IMPIANTI ELETTRICI UFFICI EMILIA ROMAGNA</t>
  </si>
  <si>
    <t xml:space="preserve">BALDINI E DONATI ENGINEERING SRL (CF: 01727950501)
COSTRUZIONI ELETTROMECCANICHE INDUSTRIALI C.E.M.I. SPA (CF: 00929750396)
CSA ENERGY SRL (CF: 03490360611)
FORMULA SERVIZI SOCIETA' COOPERATIVA (CF: 00410120406)
I.C.R. DAL 1968 S.R.L. (CF: 05409991006)
TECHNE S.P.A. (CF: 03066160163)
</t>
  </si>
  <si>
    <t>TECHNE S.P.A. (CF: 03066160163)</t>
  </si>
  <si>
    <t>MANUTENZIONE IMPIANTI TERMOIDRAULICI UFFICI EMILIA ROMAGNA</t>
  </si>
  <si>
    <t xml:space="preserve">CPL CONCORDIA SOC- COOP (CF: 00154950364)
GLOBALGEST SRL (CF: 08587361000)
I.C.R. DAL 1968 S.R.L. (CF: 05409991006)
INTEC SERVICE SRL (CF: 02820290647)
MANUTENZIONI SRL (CF: 05641980726)
MEI TECNOLOGIE E COSTRUZIONI SRL (CF: 02799780362)
</t>
  </si>
  <si>
    <t>MANUTENZIONE NON PROGRAMMATA IMPIANTI ELEVATORI_UFFICIO REGGIO EMILIA</t>
  </si>
  <si>
    <t xml:space="preserve">THYSSENKRUPP ELEVATORI ITALIA SPA (CF: 03702760962)
</t>
  </si>
  <si>
    <t>THYSSENKRUPP ELEVATORI ITALIA SPA (CF: 03702760962)</t>
  </si>
  <si>
    <t>ADESIONE CONVENZIONE CONSIP APPARECCHIATURE MULTIFUNZIONE NOLEGGIO 32 LOTTO3</t>
  </si>
  <si>
    <t xml:space="preserve">ITD SOLUTIONS SPA (CF: 05773090013)
</t>
  </si>
  <si>
    <t>ITD SOLUTIONS SPA (CF: 05773090013)</t>
  </si>
  <si>
    <t>CONTRATTO ESECUTIVO VIGILANZA E SERVIZI CORRELATI</t>
  </si>
  <si>
    <t xml:space="preserve">INTERNATIONAL SECURITY SERVICE VIGILANZA SPA (CF: 10169951000)
</t>
  </si>
  <si>
    <t>INTERNATIONAL SECURITY SERVICE VIGILANZA SPA (CF: 10169951000)</t>
  </si>
  <si>
    <t>MANUTENZIONE NON PROGRAMMATA IMPIANTI TERMOIDRAULICI</t>
  </si>
  <si>
    <t xml:space="preserve">COSTRUZIONI ELETTROMECCANICHE INDUSTRIALI C.E.M.I. SPA (CF: 00929750396)
</t>
  </si>
  <si>
    <t>COSTRUZIONI ELETTROMECCANICHE INDUSTRIALI C.E.M.I. SPA (CF: 00929750396)</t>
  </si>
  <si>
    <t xml:space="preserve"> ESAMI DI LABORATORIO TAMPONI COVID</t>
  </si>
  <si>
    <t xml:space="preserve">LABORATORIO SYNLAB MED SRL (CF: 00463660399)
</t>
  </si>
  <si>
    <t>LABORATORIO SYNLAB MED SRL (CF: 00463660399)</t>
  </si>
  <si>
    <t>servizio di spalatura neve e spargisale uffici delle Entrate di Bologna ubicati in Via Marco Polo, 60 e Via Larga, 35</t>
  </si>
  <si>
    <t xml:space="preserve">MATTAROZZI ANGELO (CF: MTTNGL62T02A944E)
</t>
  </si>
  <si>
    <t>MATTAROZZI ANGELO (CF: MTTNGL62T02A944E)</t>
  </si>
  <si>
    <t>manutenzione delle â€œaree verdiâ€ presso alcuni immobili dellâ€™Agenzia delle Entrate in Emilia Romagna: potatura alberi superiori a 5 metri</t>
  </si>
  <si>
    <t xml:space="preserve">ECOGREEN SERVICE SRL (CF: 13929631003)
</t>
  </si>
  <si>
    <t xml:space="preserve">Fornitura microfoni da tavolo per Direzione Regionale Emilia Romagna </t>
  </si>
  <si>
    <t xml:space="preserve">ADPARTNERS SRL (CF: 03340710270)
</t>
  </si>
  <si>
    <t>ADPARTNERS SRL (CF: 03340710270)</t>
  </si>
  <si>
    <t>FORNITURA SISTEMA ELIMINACODE UPT FORLI E PARMA</t>
  </si>
  <si>
    <t xml:space="preserve">SIGMA S.P.A. (CF: 01590580443)
</t>
  </si>
  <si>
    <t>SIGMA S.P.A. (CF: 01590580443)</t>
  </si>
  <si>
    <t>SERVIZIO DI SORVEGLIANZA SANITARIA UFFICI EMILIA ROMAGNA</t>
  </si>
  <si>
    <t>FORNITURA APPARECCHIATURE SISTEMA ELIMINA CODE FORLI PARMA MODENA TERRITORIO</t>
  </si>
  <si>
    <t>TITOLI DI VIAGGIO AREA URBANA PARMA</t>
  </si>
  <si>
    <t xml:space="preserve">TEP SPA (CF: 02155050343)
</t>
  </si>
  <si>
    <t>TEP SPA (CF: 02155050343)</t>
  </si>
  <si>
    <t>PROVE DI REAZIONE AL FUOCO IMMOBILE MARCO POLO, 60 BOLOGNA</t>
  </si>
  <si>
    <t xml:space="preserve">ISTITUTO GIORDANO SPA (CF: 00549540409)
</t>
  </si>
  <si>
    <t>ISTITUTO GIORDANO SPA (CF: 00549540409)</t>
  </si>
  <si>
    <t>ACCORDO QUADRO CARTA UFFICI EMILIA ROMAGNA</t>
  </si>
  <si>
    <t xml:space="preserve">VALSECCHI CANCELLERIA SRL (CF: 09521810961)
</t>
  </si>
  <si>
    <t>VALSECCHI CANCELLERIA SRL (CF: 09521810961)</t>
  </si>
  <si>
    <t>ADESIONE CONVENZIONE CONSIP BUONI PASTO 8 LOTTO 7</t>
  </si>
  <si>
    <t xml:space="preserve">DAY RISTOSERVICE S.P.A. (CF: 03543000370)
</t>
  </si>
  <si>
    <t>DAY RISTOSERVICE S.P.A. (CF: 03543000370)</t>
  </si>
  <si>
    <t>Manutenzione impianti antintrusione uffici Emilia Romagna.</t>
  </si>
  <si>
    <t xml:space="preserve">SORVEGLIA (CF: 02481960363)
</t>
  </si>
  <si>
    <t>SERVIZIO DI VERIFICA E SMALTIMENTO AMIANTO UPT BOLOGNA</t>
  </si>
  <si>
    <t xml:space="preserve">CONSORZIO SERVIZI SPECIALTRASPORTI (CF: 02287851204)
</t>
  </si>
  <si>
    <t>CONSORZIO SERVIZI SPECIALTRASPORTI (CF: 02287851204)</t>
  </si>
  <si>
    <t>Servizio di vigilanza, accoglienza e portierato presso immobile in  via Marco Polo 60, Bologna</t>
  </si>
  <si>
    <t xml:space="preserve">AUREA SERVIZI SRL (CF: 04191210402)
</t>
  </si>
  <si>
    <t>AUREA SERVIZI SRL (CF: 04191210402)</t>
  </si>
  <si>
    <t>ENERGIA ELETTRICA PAVULLO NEL FRIGNANO IN REGIME DI SALVAGUARDIA</t>
  </si>
  <si>
    <t>ADESIONE CONVENZIONE CONSIP MULTIFUNZIONE 32 LOTTO 5</t>
  </si>
  <si>
    <t>FORNITURA ELETTRODI DEFIBRILLATORE UPT PIACENZA</t>
  </si>
  <si>
    <t xml:space="preserve">LOW COST SERVICE SRL (CF: 03779690365)
</t>
  </si>
  <si>
    <t>LOW COST SERVICE SRL (CF: 03779690365)</t>
  </si>
  <si>
    <t>SERVIZIO DI MINUTO MANTENIMENTO UFFICI AGENZIA ENTRATE EMILIA ROMAGNA</t>
  </si>
  <si>
    <t xml:space="preserve">CANOVI COPERTURE SRL (CF: 03380530364)
EDIL PIU' (CF: 00757570353)
EDIL RPE (CF: 02071630590)
FORMULA SERVIZI SOCIETA' COOPERATIVA (CF: 00410120406)
GIESSE DI DOMENICO D'AGOSTINO (CF: 03059731202)
TEDALDI COSTRUZIONI (CF: 02591580341)
</t>
  </si>
  <si>
    <t>CANOVI COPERTURE SRL (CF: 03380530364)</t>
  </si>
  <si>
    <t>RDO fornitura e posa in opera di n. 194 scaricatori di sovratensione a protezione delle linee LAN, presso alcune sedi dellâ€™Agenzia delle Entrate dell'Emilia Romagna</t>
  </si>
  <si>
    <t xml:space="preserve">B IMPIANTI ELETTRICI SRL (CF: 04491200400)
CBRE GWS TECHNICAL DIVISION S.P.A. A SOCIO UNICO (CF: 11205571000)
GUCCINI IMPIANTI DI DAVID GUCCINI (CF: GCCDVD76P06Z110C)
INTEC SRL (CF: 05370350489)
MONTELUPO LUCE ENGINEERING (CF: 06073440486)
</t>
  </si>
  <si>
    <t>INTEC SRL (CF: 05370350489)</t>
  </si>
  <si>
    <t>FORNITURA BANCA DATI BIG SUITE</t>
  </si>
  <si>
    <t xml:space="preserve">WOLTERS KLUWER ITALIA SRL (CF: 10209790152)
</t>
  </si>
  <si>
    <t>WOLTERS KLUWER ITALIA SRL (CF: 10209790152)</t>
  </si>
  <si>
    <t>FORNITURA ROTOLI CARTA TERMICA SISTEMA ELIMINA CODE UFFICI EMILIA ROMAGNA</t>
  </si>
  <si>
    <t>SERVIZIO DI FACCHINAGGIO_CONTRATTO ESECUTIVO</t>
  </si>
  <si>
    <t xml:space="preserve">SCALA ENTERPRISE S.R.L. (CF: 05594340639)
</t>
  </si>
  <si>
    <t>SCALA ENTERPRISE S.R.L. (CF: 05594340639)</t>
  </si>
  <si>
    <t>servizio di pulizia dei pozzetti, pluviali e canali presso immobile demaniale di Viale Cavour a Ferrara - Upt Ferrara</t>
  </si>
  <si>
    <t xml:space="preserve">M.T.E. LAVORI EDILI SOCIETA' A  RESPONSABILITA' LIMITATA SEMPLIFICATA (CF: 01510750290)
</t>
  </si>
  <si>
    <t>M.T.E. LAVORI EDILI SOCIETA' A  RESPONSABILITA' LIMITATA SEMPLIFICATA (CF: 01510750290)</t>
  </si>
  <si>
    <t>FORNITURA TONER STAMPANTI ADESIONE CONVENZIONE CONSIP STAMPANTI 15 LOTTO 2</t>
  </si>
  <si>
    <t xml:space="preserve">INFORDATA (CF: 00929440592)
</t>
  </si>
  <si>
    <t>INFORDATA (CF: 00929440592)</t>
  </si>
  <si>
    <t>ADESIONE CONVENZIONE CONSIP 13 LOTTO 5 GAS NATURALE</t>
  </si>
  <si>
    <t>FORNITURA ENERGIA ELETTRICA ADESIONE CONVENZIONE CONSIP ENERGIA ELETTRICA 18 LOTTO 6</t>
  </si>
  <si>
    <t>FORNITURA MATERIALE DI CONSUMO STAMPANTI CONVENZIONE CONSIP 16 LOTTO 2</t>
  </si>
  <si>
    <t>Realizzazione di un nuovo impianto di videosorveglianza presso lâ€™UPT di Piacenza e allâ€™estensione degli impianti di videosorveglianza presso lâ€™UT di Bologna 2, la DP di Ravenna e la Dp di Piacenza</t>
  </si>
  <si>
    <t>FORNITURA PANNELLI EMERGENZA COVID UFFICI EMILIA ROMAGNA</t>
  </si>
  <si>
    <t xml:space="preserve">PLEXIART SNC (CF: 02122300409)
</t>
  </si>
  <si>
    <t>PLEXIART SNC (CF: 02122300409)</t>
  </si>
  <si>
    <t>Riparazione di alcuni armadi compattati siti presso la Conservatoria di Bologna- DP BO, lâ€™UPT BO e alcuni archivi interrati della DRER</t>
  </si>
  <si>
    <t xml:space="preserve">CYBER ENGINEERING SRL (CF: 00807770383)
</t>
  </si>
  <si>
    <t>CYBER ENGINEERING SRL (CF: 00807770383)</t>
  </si>
  <si>
    <t>servizio di riparazione degli archivi compattabili manuali siti presso la Direzione Provinciale di Parma e la Direzione provinciale di Rimini.</t>
  </si>
  <si>
    <t xml:space="preserve">ADDICALCO SOC. R.L. (CF: 09534370151)
</t>
  </si>
  <si>
    <t>ADDICALCO SOC. R.L. (CF: 09534370151)</t>
  </si>
  <si>
    <t>FORNITURA E POSA IN OPERA NUOVA CALDAIA CENTRALE TERMICA DR BOLOGNA</t>
  </si>
  <si>
    <t xml:space="preserve">BIESSE SISTEMI SRL (CF: 02070720392)
GLOBAL SERVICE 2 SRL (CF: 03701080362)
MEI TECNOLOGIE E COSTRUZIONI SRL (CF: 02799780362)
SITEM SRL (CF: 02980291203)
TECNIMP SPA (CF: 07978350960)
TECNOSYSTEM SNC DI QUARTARONE  G. (CF: 04271870372)
</t>
  </si>
  <si>
    <t>TECNOSYSTEM SNC DI QUARTARONE  G. (CF: 04271870372)</t>
  </si>
  <si>
    <t>NOLEGGIO GRUPPO FRIGO AD ARIA</t>
  </si>
  <si>
    <t xml:space="preserve">INTEC SERVICE SRL (CF: 02820290647)
</t>
  </si>
  <si>
    <t>SERVIZI DI MANUTENZIONE IMPIANTI ANTINCENDIO UFFICI EMILIA ROMAGNA</t>
  </si>
  <si>
    <t xml:space="preserve">BARDANI SRL (CF: 02672180540)
BN SERVICE SRL (CF: 05531210820)
CALZAVARA SPA (CF: 00452490303)
CBRE GWS TECHNICAL DIVISION S.P.A. A SOCIO UNICO (CF: 11205571000)
CEMPI 2 (CF: 00795940402)
INTEC SERVICE SRL (CF: 02820290647)
</t>
  </si>
  <si>
    <t>FORNITURA NUOVO GRUPPO FRIGORIFERO IMMOBILE UT IMOLA</t>
  </si>
  <si>
    <t xml:space="preserve">COSTRUZIONI ELETTROMECCANICHE INDUSTRIALI C.E.M.I. SPA (CF: 00929750396)
MEI TECNOLOGIE E COSTRUZIONI SRL (CF: 02799780362)
S.I.T. SRL SOCIETÃ  IMPIANTI TECNOLOGICI (CF: 04139010377)
SINERGAS IMPIANTI (CF: 03019680366)
TECNIMP SPA (CF: 07978350960)
TECNOSYSTEM SNC DI QUARTARONE  G. (CF: 04271870372)
</t>
  </si>
  <si>
    <t>S.I.T. SRL SOCIETÃ  IMPIANTI TECNOLOGICI (CF: 04139010377)</t>
  </si>
  <si>
    <t>VERIFICA PERIODICA IMPIANTI ELEVATORI DPR 162.1999 UFFICI EMILIA ROMAGNA</t>
  </si>
  <si>
    <t xml:space="preserve">CERTIIFICAZIONI SRL (CF: 02605461207)
ECO CERTIFICAZIONI SPA (CF: 01358950390)
EUROCERT SRL (CF: 01358390431)
PRO-CERT S.R.L. (CF: 02576330365)
SAFETY TECNOLOGY (CF: 01744590389)
VERICERT (CF: 03507060402)
</t>
  </si>
  <si>
    <t>ECO CERTIFICAZIONI SPA (CF: 01358950390)</t>
  </si>
  <si>
    <t>INTERVENTO DI AUTOSPURGO VUOTATURA FOSSE BIOLOGICHE DIREZIONE REGIONALE</t>
  </si>
  <si>
    <t xml:space="preserve">VENTURI AMBIENTE S.R.L. (CF: 02438641207)
</t>
  </si>
  <si>
    <t>VENTURI AMBIENTE S.R.L. (CF: 02438641207)</t>
  </si>
  <si>
    <t>Fornitura di una macchina lavatazzine a cesto tondo a servizio del bar della Direzione Regionale dellâ€™Emilia Romagna</t>
  </si>
  <si>
    <t xml:space="preserve">CB FOOD SERVICE SRL (CF: 01994700381)
</t>
  </si>
  <si>
    <t>CB FOOD SERVICE SRL (CF: 01994700381)</t>
  </si>
  <si>
    <t>ADESIONE CONVENZIONE CONSIP 32 LOTTO 5 FOTOCOPIATORI UPT FERRARA E UPT PIACENZA</t>
  </si>
  <si>
    <t>MATERIALE DI CONSUMO ORIGINALE E RIGENERATO PER STAMPANTI UFFICI EMILIA ROMAGNA</t>
  </si>
  <si>
    <t xml:space="preserve">ECO LASER INFORMATICA SRL (CF: 04427081007)
ERREBIAN SPA (CF: 02044501001)
MIDA SRL (CF: 01513020238)
MYO S.R.L. (CF: 03222970406)
R.C.M. ITALIA S.R.L. (CF: 06736060630)
</t>
  </si>
  <si>
    <t>R.C.M. ITALIA S.R.L. (CF: 06736060630)</t>
  </si>
  <si>
    <t>ADESIONE CONVENZIONE CONSIP GESTIONE INTEGRATA SICUREZZA EDIZIONE 4 LOTTO 4 EMILIA ROMAGNA</t>
  </si>
  <si>
    <t xml:space="preserve">COM METODI SPA (CF: 07120730150)
</t>
  </si>
  <si>
    <t>COM METODI SPA (CF: 07120730150)</t>
  </si>
  <si>
    <t>SERVIZI DI RECEPTION DIREZIONE REGIONALE EMILIA ROMAGNA</t>
  </si>
  <si>
    <t xml:space="preserve">MEAP SRL (CF: 07633520726)
</t>
  </si>
  <si>
    <t>MEAP SRL (CF: 07633520726)</t>
  </si>
  <si>
    <t>ADESIONE CONVENZIONE FOTOCOPIATORI 32 LOTTO 3 UPT FERRARA</t>
  </si>
  <si>
    <t>INTERVENTO DI AUTOSPURGO VUOTATURA FOSSE BIOLOGICHE UT FAENZA</t>
  </si>
  <si>
    <t xml:space="preserve">FAENZA SPURGHI SRL (CF: 00609990395)
</t>
  </si>
  <si>
    <t>FAENZA SPURGHI SRL (CF: 00609990395)</t>
  </si>
  <si>
    <t>INCARICO PROFESSIONALE PER RILASCIO CPI IMMOBILE RAVENNA</t>
  </si>
  <si>
    <t xml:space="preserve">TORRE FRANCO (CF: TRRFNC37E14G478K)
</t>
  </si>
  <si>
    <t>TORRE FRANCO (CF: TRRFNC37E14G478K)</t>
  </si>
  <si>
    <t>FORNITURA ENERGIA ELETTRICA IN REGIME DI SALVAGUARDIA UFFICI EMILIA ROMAGNA</t>
  </si>
  <si>
    <t>Servizio di manutenzione urgente delle â€œaree verdiâ€ presso alcuni immobili dellâ€™Agenzia delle Entrate dellâ€™Emilia Romagna.</t>
  </si>
  <si>
    <t>Fornitura di libri della casa editrice GiuffrÃ¨ - Lefebvre</t>
  </si>
  <si>
    <t xml:space="preserve">GIUFFRÃ¨ FRANCIS LEFEBVRE S.P.A (CF: 00829840156)
</t>
  </si>
  <si>
    <t>GIUFFRÃ¨ FRANCIS LEFEBVRE S.P.A (CF: 00829840156)</t>
  </si>
  <si>
    <t>Fornitura n. 10 termoconvettori max 2000 w per gli uffici della Direzione regionale dell'Agenzia delle Entrate Emilia Romagna</t>
  </si>
  <si>
    <t xml:space="preserve">3M FORNITURE SRLS (CF: 03972911204)
</t>
  </si>
  <si>
    <t>3M FORNITURE SRLS (CF: 03972911204)</t>
  </si>
  <si>
    <t>Fornitura di libri in materia tributaria e legale agli Uffici dellâ€™Agenzia delle Entrate dellâ€™Emilia Romagna</t>
  </si>
  <si>
    <t>Realizzazione di due nuovi impianti antintrusione presso la Drer Bologna e lâ€™UPT a Ferrara</t>
  </si>
  <si>
    <t>Servizio di spalatura neve e spargisale per gli uffici ubicati in Via Marco Polo, 60 e Via Larga, 35 per il periodo dal 15/11/2021 al 15/04/2022.</t>
  </si>
  <si>
    <t>INTERVENTO AUTOSPURGO FOSSA BIOLOGICA DP RIMINI</t>
  </si>
  <si>
    <t xml:space="preserve">VANTINI  GIUSEPPE S.R.L. (CF: 03489680409)
</t>
  </si>
  <si>
    <t>VANTINI  GIUSEPPE S.R.L. (CF: 03489680409)</t>
  </si>
  <si>
    <t>SERVIZIO DI PUBBLICAZIONE BANDI INDAGINE IMMOBILIARE</t>
  </si>
  <si>
    <t xml:space="preserve">A. MANZONI &amp; C. S.P.A. (CF: 04705810150)
INFO SRL (CF: 04656100726)
PUBBLIGARE MANAGEMENT SRL (CF: 12328591008)
VIVENDA SRL (CF: 08959351001)
</t>
  </si>
  <si>
    <t>PUBBLIGARE MANAGEMENT SRL (CF: 12328591008)</t>
  </si>
  <si>
    <t>FORNITURA ELETTRODI PER DEFIBRILLATORE DP PIACENZA</t>
  </si>
  <si>
    <t>FORNITURA TESSERE APRIPORTA P.ZZA MALPIGHI BOLOGNA</t>
  </si>
  <si>
    <t xml:space="preserve">TASSI GIANNI (CF: 02430090379)
</t>
  </si>
  <si>
    <t>TASSI GIANNI (CF: 02430090379)</t>
  </si>
  <si>
    <t>SERVIZIO MANUTENZIONE NON PROGRAMMATA IMPIANTI TERMOIDRAULICI UFFICI EMILIA ROMAGNA</t>
  </si>
  <si>
    <t>VERIFICA BIENNALE IMPIANTI ELEVATORI UFFICI EMILIA ROMAGNA</t>
  </si>
  <si>
    <t xml:space="preserve">CERTIIFICAZIONI SRL (CF: 02605461207)
ECO CERTIFICAZIONI SPA (CF: 01358950390)
EUROCERT SRL (CF: 01358390431)
PRO-CERT S.R.L. (CF: 02576330365)
SIDEL SPA (CF: 04022810370)
VERICERT (CF: 03507060402)
</t>
  </si>
  <si>
    <t>Acquisto di n. 2 monitor di sala â€œARGO SOLOMONITOR 42â€ per gli Uffici Territoriali di Piacenza e Reggio Emilia</t>
  </si>
  <si>
    <t>Servizio di riparazione degli archivi compattabili manuali siti presso lâ€™Ufficio Provinciale del Territorio di Piacenza</t>
  </si>
  <si>
    <t xml:space="preserve">MAKROS SRL (CF: 02028440382)
</t>
  </si>
  <si>
    <t>MAKROS SRL (CF: 02028440382)</t>
  </si>
  <si>
    <t>fornitura di n. 40.000 mascherine monouso FFP2 da destinare agli uffici dellâ€™Agenzia Entrate dellâ€™Emilia Romagna</t>
  </si>
  <si>
    <t xml:space="preserve">F.LLI BIAGINI SRL (CF: 00960900371)
</t>
  </si>
  <si>
    <t>F.LLI BIAGINI SRL (CF: 00960900371)</t>
  </si>
  <si>
    <t>Intervento di vuotatura e pulizia vano contenente le pompe sommerse presso la sede dellâ€™Ufficio Territoriale di Bologna 2</t>
  </si>
  <si>
    <t>COLLAUDO IMPIANTO ANTINCENDIO DIREZIONE REGIONALE EMILIA ROMAGNA</t>
  </si>
  <si>
    <t xml:space="preserve">AIR FIRE SPA (CF: 06305150580)
BETTATI ANTINCENDIO (CF: 01979170352)
CEA ESTINTORI (CF: 03574360370)
G.T. IMPIANTI S.R.L (CF: 03412710612)
GIELLE DI LUIGI GALANTUCCI (CF: GLNLGU41P28I907Q)
TEMA SISTEMI SPA (CF: 01804440731)
</t>
  </si>
  <si>
    <t>GIELLE DI LUIGI GALANTUCCI (CF: GLNLGU41P28I907Q)</t>
  </si>
  <si>
    <t xml:space="preserve"> ADESIONE CONVENZIONE CONSIP ENERGIA ELETTRICA 18 LOTTO 6_UTENZE E NUOVO CONTATORE_PIAZZA MALPIGHI</t>
  </si>
  <si>
    <t>FORNITURA CARBURANTE PER AUTOTRAZIONE CONVENZIONE CONSIP FUEL CARD 2</t>
  </si>
  <si>
    <t>Fornitura di n. 100 pannelli denominati â€œriparo emergenza COVâ€ con piedini autoportanti per gli uffici dell'Agenzia Entrate Emilia Romagna</t>
  </si>
  <si>
    <t>fornitura di n. 2 armadietti-spogliatoio e di n. 4 imbottiture per seggiolone per il nido dellâ€™Agenzia delle Entrate â€œLâ€™Isola dei Tesoriâ€ presso la sede della Direzione Regionale Emilia Romagna</t>
  </si>
  <si>
    <t xml:space="preserve">NEW FONTANILI SRL ISAFF (CF: 02491930356)
</t>
  </si>
  <si>
    <t>NEW FONTANILI SRL ISAFF (CF: 02491930356)</t>
  </si>
  <si>
    <t>FORNITURA PEZZI MOBILI MILLESIMI ANNI 2022 UFFICI EMILIA ROMAGNA</t>
  </si>
  <si>
    <t xml:space="preserve">ISTITUTO POLIGRAFICO E ZECCA DELLO STATO (CF: 00399810589)
</t>
  </si>
  <si>
    <t>ISTITUTO POLIGRAFICO E ZECCA DELLO STATO (CF: 00399810589)</t>
  </si>
  <si>
    <t>FORNITURA ARREDI IMMOBILE P.ZZA MALPIGHI BOLOGNA</t>
  </si>
  <si>
    <t xml:space="preserve">QUADRIFOGLIO SISTEMI D'ARREDO SPA (CF: 02301560260)
</t>
  </si>
  <si>
    <t>QUADRIFOGLIO SISTEMI D'ARREDO SPA (CF: 02301560260)</t>
  </si>
  <si>
    <t>SERVIZI RELATIVI ALLA GESTIONE INTEGRATA SALUTE E SICUREZZA SUI LUOGHI DI LAVORO</t>
  </si>
  <si>
    <t>Fornitura di tende per 3Â° - 4Â° - 5Â° piano dellâ€™immobile di Piazza Malpighi, 19 â€“ Bologna</t>
  </si>
  <si>
    <t xml:space="preserve">GAM ARREDI SRL (CF: 03471411201)
</t>
  </si>
  <si>
    <t>GAM ARREDI SRL (CF: 03471411201)</t>
  </si>
  <si>
    <t>SERVIZIO DI MANUTENZIONE IMPIANTI ANTINCENDIO_UFFICI EMILIA ROMAGNA</t>
  </si>
  <si>
    <t xml:space="preserve">FORMULA SERVIZI SOCIETA' COOPERATIVA (CF: 00410120406)
</t>
  </si>
  <si>
    <t>FORNITURA GAS SPORTELLO PAVULLO NEL FRIGNANO</t>
  </si>
  <si>
    <t xml:space="preserve">EDISON ENERGIA S.P.A (CF: 08526440154)
</t>
  </si>
  <si>
    <t>EDISON ENERGIA S.P.A (CF: 08526440154)</t>
  </si>
  <si>
    <t>CONCESSIONE DEL SERVIZIO DI INSTALLAZIONE E GESTIONE DISTRIBUTORI AUTOMATICI</t>
  </si>
  <si>
    <t xml:space="preserve">IVS ITALIA S.P.A. (CF: 03320270162)
</t>
  </si>
  <si>
    <t>IVS ITALIA S.P.A. (CF: 03320270162)</t>
  </si>
  <si>
    <t>SISTEMAZIONE VASCA BIOLOGICA UPT FERRARA</t>
  </si>
  <si>
    <t>FORNITURA ENERGIA ELETTRICA SPORTELLO PAVULLO NEL FRIGNANO</t>
  </si>
  <si>
    <t>FORNITURA FINALIZZATA ALLA FORNITURA DI PRODOTTI DI CANCELLERIA PER GLI UFFICI DIPENDENTI DALL'AGENZIA DELLE ENTRATE DELL'EMILIA 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</si>
</sst>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"ZC71A16A0K"</f>
        <v>ZC71A16A0K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5200</v>
      </c>
      <c r="I3" s="2">
        <v>42646</v>
      </c>
      <c r="J3" s="2">
        <v>42807</v>
      </c>
      <c r="K3">
        <v>5101</v>
      </c>
    </row>
    <row r="4" spans="1:11" x14ac:dyDescent="0.25">
      <c r="A4" t="str">
        <f>"6690814A5F"</f>
        <v>6690814A5F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974744.66</v>
      </c>
      <c r="I4" s="2">
        <v>42522</v>
      </c>
      <c r="J4" s="2">
        <v>43863</v>
      </c>
      <c r="K4">
        <v>507462.87</v>
      </c>
    </row>
    <row r="5" spans="1:11" x14ac:dyDescent="0.25">
      <c r="A5" t="str">
        <f>"68807720AF"</f>
        <v>68807720AF</v>
      </c>
      <c r="B5" t="str">
        <f t="shared" si="0"/>
        <v>06363391001</v>
      </c>
      <c r="C5" t="s">
        <v>16</v>
      </c>
      <c r="D5" t="s">
        <v>25</v>
      </c>
      <c r="E5" t="s">
        <v>22</v>
      </c>
      <c r="F5" s="1" t="s">
        <v>26</v>
      </c>
      <c r="G5" t="s">
        <v>27</v>
      </c>
      <c r="H5">
        <v>58567.199999999997</v>
      </c>
      <c r="I5" s="2">
        <v>42744</v>
      </c>
      <c r="J5" s="2">
        <v>42990</v>
      </c>
      <c r="K5">
        <v>66110.19</v>
      </c>
    </row>
    <row r="6" spans="1:11" x14ac:dyDescent="0.25">
      <c r="A6" t="str">
        <f>"6880877753"</f>
        <v>6880877753</v>
      </c>
      <c r="B6" t="str">
        <f t="shared" si="0"/>
        <v>06363391001</v>
      </c>
      <c r="C6" t="s">
        <v>16</v>
      </c>
      <c r="D6" t="s">
        <v>28</v>
      </c>
      <c r="E6" t="s">
        <v>22</v>
      </c>
      <c r="F6" s="1" t="s">
        <v>29</v>
      </c>
      <c r="G6" t="s">
        <v>30</v>
      </c>
      <c r="H6">
        <v>1977.44</v>
      </c>
      <c r="I6" s="2">
        <v>42765</v>
      </c>
      <c r="J6" s="2">
        <v>44226</v>
      </c>
      <c r="K6">
        <v>2143.2800000000002</v>
      </c>
    </row>
    <row r="7" spans="1:11" x14ac:dyDescent="0.25">
      <c r="A7" t="str">
        <f>"70855848E2"</f>
        <v>70855848E2</v>
      </c>
      <c r="B7" t="str">
        <f t="shared" si="0"/>
        <v>06363391001</v>
      </c>
      <c r="C7" t="s">
        <v>16</v>
      </c>
      <c r="D7" t="s">
        <v>31</v>
      </c>
      <c r="E7" t="s">
        <v>18</v>
      </c>
      <c r="F7" s="1" t="s">
        <v>32</v>
      </c>
      <c r="G7" t="s">
        <v>33</v>
      </c>
      <c r="H7">
        <v>196720</v>
      </c>
      <c r="I7" s="2">
        <v>43102</v>
      </c>
      <c r="J7" s="2">
        <v>44196</v>
      </c>
      <c r="K7">
        <v>141183.96</v>
      </c>
    </row>
    <row r="8" spans="1:11" x14ac:dyDescent="0.25">
      <c r="A8" t="str">
        <f>"7217952A69"</f>
        <v>7217952A69</v>
      </c>
      <c r="B8" t="str">
        <f t="shared" si="0"/>
        <v>06363391001</v>
      </c>
      <c r="C8" t="s">
        <v>16</v>
      </c>
      <c r="D8" t="s">
        <v>34</v>
      </c>
      <c r="E8" t="s">
        <v>18</v>
      </c>
      <c r="F8" s="1" t="s">
        <v>35</v>
      </c>
      <c r="G8" t="s">
        <v>36</v>
      </c>
      <c r="H8">
        <v>146000</v>
      </c>
      <c r="I8" s="2">
        <v>43160</v>
      </c>
      <c r="J8" s="2">
        <v>44620</v>
      </c>
      <c r="K8">
        <v>143642.4</v>
      </c>
    </row>
    <row r="9" spans="1:11" x14ac:dyDescent="0.25">
      <c r="A9" t="str">
        <f>"739152710B"</f>
        <v>739152710B</v>
      </c>
      <c r="B9" t="str">
        <f t="shared" si="0"/>
        <v>06363391001</v>
      </c>
      <c r="C9" t="s">
        <v>16</v>
      </c>
      <c r="D9" t="s">
        <v>37</v>
      </c>
      <c r="E9" t="s">
        <v>22</v>
      </c>
      <c r="F9" s="1" t="s">
        <v>38</v>
      </c>
      <c r="G9" t="s">
        <v>39</v>
      </c>
      <c r="H9">
        <v>6067099.7999999998</v>
      </c>
      <c r="I9" s="2">
        <v>43164</v>
      </c>
      <c r="J9" s="2">
        <v>44246</v>
      </c>
      <c r="K9">
        <v>4616616.17</v>
      </c>
    </row>
    <row r="10" spans="1:11" x14ac:dyDescent="0.25">
      <c r="A10" t="str">
        <f>"Z6C22B374F"</f>
        <v>Z6C22B374F</v>
      </c>
      <c r="B10" t="str">
        <f t="shared" si="0"/>
        <v>06363391001</v>
      </c>
      <c r="C10" t="s">
        <v>16</v>
      </c>
      <c r="D10" t="s">
        <v>40</v>
      </c>
      <c r="E10" t="s">
        <v>18</v>
      </c>
      <c r="F10" s="1" t="s">
        <v>41</v>
      </c>
      <c r="G10" t="s">
        <v>42</v>
      </c>
      <c r="H10">
        <v>15000</v>
      </c>
      <c r="I10" s="2">
        <v>43230</v>
      </c>
      <c r="J10" s="2">
        <v>44688</v>
      </c>
      <c r="K10">
        <v>7386.3</v>
      </c>
    </row>
    <row r="11" spans="1:11" x14ac:dyDescent="0.25">
      <c r="A11" t="str">
        <f>"74412509C0"</f>
        <v>74412509C0</v>
      </c>
      <c r="B11" t="str">
        <f t="shared" si="0"/>
        <v>06363391001</v>
      </c>
      <c r="C11" t="s">
        <v>16</v>
      </c>
      <c r="D11" t="s">
        <v>43</v>
      </c>
      <c r="E11" t="s">
        <v>18</v>
      </c>
      <c r="F11" s="1" t="s">
        <v>44</v>
      </c>
      <c r="G11" t="s">
        <v>45</v>
      </c>
      <c r="H11">
        <v>61642.62</v>
      </c>
      <c r="I11" s="2">
        <v>43269</v>
      </c>
      <c r="J11" s="2">
        <v>44361</v>
      </c>
      <c r="K11">
        <v>61642.62</v>
      </c>
    </row>
    <row r="12" spans="1:11" x14ac:dyDescent="0.25">
      <c r="A12" t="str">
        <f>"7506407304"</f>
        <v>7506407304</v>
      </c>
      <c r="B12" t="str">
        <f t="shared" si="0"/>
        <v>06363391001</v>
      </c>
      <c r="C12" t="s">
        <v>16</v>
      </c>
      <c r="D12" t="s">
        <v>46</v>
      </c>
      <c r="E12" t="s">
        <v>18</v>
      </c>
      <c r="F12" s="1" t="s">
        <v>47</v>
      </c>
      <c r="G12" t="s">
        <v>48</v>
      </c>
      <c r="H12">
        <v>206500</v>
      </c>
      <c r="I12" s="2">
        <v>43252</v>
      </c>
      <c r="J12" s="2">
        <v>43342</v>
      </c>
      <c r="K12">
        <v>187074.03</v>
      </c>
    </row>
    <row r="13" spans="1:11" x14ac:dyDescent="0.25">
      <c r="A13" t="str">
        <f>"753566102F"</f>
        <v>753566102F</v>
      </c>
      <c r="B13" t="str">
        <f t="shared" si="0"/>
        <v>06363391001</v>
      </c>
      <c r="C13" t="s">
        <v>16</v>
      </c>
      <c r="D13" t="s">
        <v>49</v>
      </c>
      <c r="E13" t="s">
        <v>22</v>
      </c>
      <c r="F13" s="1" t="s">
        <v>50</v>
      </c>
      <c r="G13" t="s">
        <v>51</v>
      </c>
      <c r="H13">
        <v>0</v>
      </c>
      <c r="I13" s="2">
        <v>43269</v>
      </c>
      <c r="J13" s="2">
        <v>43707</v>
      </c>
      <c r="K13">
        <v>1257148.67</v>
      </c>
    </row>
    <row r="14" spans="1:11" x14ac:dyDescent="0.25">
      <c r="A14" t="str">
        <f>"75312876A3"</f>
        <v>75312876A3</v>
      </c>
      <c r="B14" t="str">
        <f t="shared" si="0"/>
        <v>06363391001</v>
      </c>
      <c r="C14" t="s">
        <v>16</v>
      </c>
      <c r="D14" t="s">
        <v>52</v>
      </c>
      <c r="E14" t="s">
        <v>22</v>
      </c>
      <c r="F14" s="1" t="s">
        <v>53</v>
      </c>
      <c r="G14" t="s">
        <v>54</v>
      </c>
      <c r="H14">
        <v>20067.52</v>
      </c>
      <c r="I14" s="2">
        <v>43269</v>
      </c>
      <c r="J14" s="2">
        <v>44730</v>
      </c>
      <c r="K14">
        <v>16305.07</v>
      </c>
    </row>
    <row r="15" spans="1:11" x14ac:dyDescent="0.25">
      <c r="A15" t="str">
        <f>"6124963F59"</f>
        <v>6124963F59</v>
      </c>
      <c r="B15" t="str">
        <f t="shared" si="0"/>
        <v>06363391001</v>
      </c>
      <c r="C15" t="s">
        <v>16</v>
      </c>
      <c r="D15" t="s">
        <v>55</v>
      </c>
      <c r="E15" t="s">
        <v>56</v>
      </c>
      <c r="F15" s="1" t="s">
        <v>57</v>
      </c>
      <c r="G15" t="s">
        <v>58</v>
      </c>
      <c r="H15">
        <v>29000</v>
      </c>
      <c r="I15" s="2">
        <v>42156</v>
      </c>
      <c r="J15" s="2">
        <v>43616</v>
      </c>
      <c r="K15">
        <v>25018.46</v>
      </c>
    </row>
    <row r="16" spans="1:11" x14ac:dyDescent="0.25">
      <c r="A16" t="str">
        <f>"6124947229"</f>
        <v>6124947229</v>
      </c>
      <c r="B16" t="str">
        <f t="shared" si="0"/>
        <v>06363391001</v>
      </c>
      <c r="C16" t="s">
        <v>16</v>
      </c>
      <c r="D16" t="s">
        <v>59</v>
      </c>
      <c r="E16" t="s">
        <v>56</v>
      </c>
      <c r="F16" s="1" t="s">
        <v>57</v>
      </c>
      <c r="G16" t="s">
        <v>58</v>
      </c>
      <c r="H16">
        <v>29000</v>
      </c>
      <c r="I16" s="2">
        <v>42156</v>
      </c>
      <c r="J16" s="2">
        <v>43616</v>
      </c>
      <c r="K16">
        <v>27843</v>
      </c>
    </row>
    <row r="17" spans="1:11" x14ac:dyDescent="0.25">
      <c r="A17" t="str">
        <f>"7212082E54"</f>
        <v>7212082E54</v>
      </c>
      <c r="B17" t="str">
        <f t="shared" si="0"/>
        <v>06363391001</v>
      </c>
      <c r="C17" t="s">
        <v>16</v>
      </c>
      <c r="D17" t="s">
        <v>60</v>
      </c>
      <c r="E17" t="s">
        <v>18</v>
      </c>
      <c r="F17" s="1" t="s">
        <v>61</v>
      </c>
      <c r="G17" t="s">
        <v>62</v>
      </c>
      <c r="H17">
        <v>100000</v>
      </c>
      <c r="I17" s="2">
        <v>43283</v>
      </c>
      <c r="J17" s="2">
        <v>43465</v>
      </c>
      <c r="K17">
        <v>73137.31</v>
      </c>
    </row>
    <row r="18" spans="1:11" x14ac:dyDescent="0.25">
      <c r="A18" t="str">
        <f>"Z8B26BBAD6"</f>
        <v>Z8B26BBAD6</v>
      </c>
      <c r="B18" t="str">
        <f t="shared" si="0"/>
        <v>06363391001</v>
      </c>
      <c r="C18" t="s">
        <v>16</v>
      </c>
      <c r="D18" t="s">
        <v>63</v>
      </c>
      <c r="E18" t="s">
        <v>64</v>
      </c>
      <c r="F18" s="1" t="s">
        <v>65</v>
      </c>
      <c r="G18" t="s">
        <v>66</v>
      </c>
      <c r="H18">
        <v>4590</v>
      </c>
      <c r="I18" s="2">
        <v>43514</v>
      </c>
      <c r="J18" s="2">
        <v>44607</v>
      </c>
      <c r="K18">
        <v>4590</v>
      </c>
    </row>
    <row r="19" spans="1:11" x14ac:dyDescent="0.25">
      <c r="A19" t="str">
        <f>"76694885B6"</f>
        <v>76694885B6</v>
      </c>
      <c r="B19" t="str">
        <f t="shared" si="0"/>
        <v>06363391001</v>
      </c>
      <c r="C19" t="s">
        <v>16</v>
      </c>
      <c r="D19" t="s">
        <v>67</v>
      </c>
      <c r="E19" t="s">
        <v>18</v>
      </c>
      <c r="F19" s="1" t="s">
        <v>68</v>
      </c>
      <c r="G19" t="s">
        <v>69</v>
      </c>
      <c r="H19">
        <v>50000</v>
      </c>
      <c r="I19" s="2">
        <v>43619</v>
      </c>
      <c r="J19" s="2">
        <v>44708</v>
      </c>
      <c r="K19">
        <v>20175.82</v>
      </c>
    </row>
    <row r="20" spans="1:11" x14ac:dyDescent="0.25">
      <c r="A20" t="str">
        <f>"727306531B"</f>
        <v>727306531B</v>
      </c>
      <c r="B20" t="str">
        <f t="shared" si="0"/>
        <v>06363391001</v>
      </c>
      <c r="C20" t="s">
        <v>16</v>
      </c>
      <c r="D20" t="s">
        <v>70</v>
      </c>
      <c r="E20" t="s">
        <v>22</v>
      </c>
      <c r="F20" s="1" t="s">
        <v>29</v>
      </c>
      <c r="G20" t="s">
        <v>30</v>
      </c>
      <c r="H20">
        <v>3954.88</v>
      </c>
      <c r="I20" s="2">
        <v>42979</v>
      </c>
      <c r="J20" s="2">
        <v>44075</v>
      </c>
      <c r="K20">
        <v>5956.54</v>
      </c>
    </row>
    <row r="21" spans="1:11" x14ac:dyDescent="0.25">
      <c r="A21" t="str">
        <f>"72731812D5"</f>
        <v>72731812D5</v>
      </c>
      <c r="B21" t="str">
        <f t="shared" si="0"/>
        <v>06363391001</v>
      </c>
      <c r="C21" t="s">
        <v>16</v>
      </c>
      <c r="D21" t="s">
        <v>71</v>
      </c>
      <c r="E21" t="s">
        <v>22</v>
      </c>
      <c r="F21" s="1" t="s">
        <v>53</v>
      </c>
      <c r="G21" t="s">
        <v>54</v>
      </c>
      <c r="H21">
        <v>3432.64</v>
      </c>
      <c r="I21" s="2">
        <v>42979</v>
      </c>
      <c r="J21" s="2">
        <v>44075</v>
      </c>
      <c r="K21">
        <v>3577.03</v>
      </c>
    </row>
    <row r="22" spans="1:11" x14ac:dyDescent="0.25">
      <c r="A22" t="str">
        <f>"76823793B4"</f>
        <v>76823793B4</v>
      </c>
      <c r="B22" t="str">
        <f t="shared" si="0"/>
        <v>06363391001</v>
      </c>
      <c r="C22" t="s">
        <v>16</v>
      </c>
      <c r="D22" t="s">
        <v>72</v>
      </c>
      <c r="E22" t="s">
        <v>18</v>
      </c>
      <c r="F22" s="1" t="s">
        <v>73</v>
      </c>
      <c r="G22" t="s">
        <v>74</v>
      </c>
      <c r="H22">
        <v>94684.76</v>
      </c>
      <c r="I22" s="2">
        <v>43759</v>
      </c>
      <c r="J22" s="2">
        <v>44120</v>
      </c>
      <c r="K22">
        <v>99363.19</v>
      </c>
    </row>
    <row r="23" spans="1:11" x14ac:dyDescent="0.25">
      <c r="A23" t="str">
        <f>"ZA32965337"</f>
        <v>ZA32965337</v>
      </c>
      <c r="B23" t="str">
        <f t="shared" si="0"/>
        <v>06363391001</v>
      </c>
      <c r="C23" t="s">
        <v>16</v>
      </c>
      <c r="D23" t="s">
        <v>75</v>
      </c>
      <c r="E23" t="s">
        <v>22</v>
      </c>
      <c r="F23" s="1" t="s">
        <v>76</v>
      </c>
      <c r="G23" t="s">
        <v>77</v>
      </c>
      <c r="H23">
        <v>0</v>
      </c>
      <c r="I23" s="2">
        <v>43679</v>
      </c>
      <c r="J23" s="2">
        <v>44585</v>
      </c>
      <c r="K23">
        <v>634.67999999999995</v>
      </c>
    </row>
    <row r="24" spans="1:11" x14ac:dyDescent="0.25">
      <c r="A24" t="str">
        <f>"7630439575"</f>
        <v>7630439575</v>
      </c>
      <c r="B24" t="str">
        <f t="shared" si="0"/>
        <v>06363391001</v>
      </c>
      <c r="C24" t="s">
        <v>16</v>
      </c>
      <c r="D24" t="s">
        <v>78</v>
      </c>
      <c r="E24" t="s">
        <v>18</v>
      </c>
      <c r="F24" s="1" t="s">
        <v>79</v>
      </c>
      <c r="G24" t="s">
        <v>80</v>
      </c>
      <c r="H24">
        <v>42000</v>
      </c>
      <c r="I24" s="2">
        <v>43731</v>
      </c>
      <c r="J24" s="2">
        <v>44813</v>
      </c>
      <c r="K24">
        <v>6924.13</v>
      </c>
    </row>
    <row r="25" spans="1:11" x14ac:dyDescent="0.25">
      <c r="A25" t="str">
        <f>"8059632AB8"</f>
        <v>8059632AB8</v>
      </c>
      <c r="B25" t="str">
        <f t="shared" si="0"/>
        <v>06363391001</v>
      </c>
      <c r="C25" t="s">
        <v>16</v>
      </c>
      <c r="D25" t="s">
        <v>81</v>
      </c>
      <c r="E25" t="s">
        <v>18</v>
      </c>
      <c r="F25" s="1" t="s">
        <v>82</v>
      </c>
      <c r="G25" t="s">
        <v>83</v>
      </c>
      <c r="H25">
        <v>60000</v>
      </c>
      <c r="I25" s="2">
        <v>43818</v>
      </c>
      <c r="J25" s="2">
        <v>44184</v>
      </c>
      <c r="K25">
        <v>60042.7</v>
      </c>
    </row>
    <row r="26" spans="1:11" x14ac:dyDescent="0.25">
      <c r="A26" t="str">
        <f>"7998532569"</f>
        <v>7998532569</v>
      </c>
      <c r="B26" t="str">
        <f t="shared" si="0"/>
        <v>06363391001</v>
      </c>
      <c r="C26" t="s">
        <v>16</v>
      </c>
      <c r="D26" t="s">
        <v>84</v>
      </c>
      <c r="E26" t="s">
        <v>22</v>
      </c>
      <c r="F26" s="1" t="s">
        <v>53</v>
      </c>
      <c r="G26" t="s">
        <v>54</v>
      </c>
      <c r="H26">
        <v>45222.879999999997</v>
      </c>
      <c r="I26" s="2">
        <v>43682</v>
      </c>
      <c r="J26" s="2">
        <v>45139</v>
      </c>
      <c r="K26">
        <v>22611.17</v>
      </c>
    </row>
    <row r="27" spans="1:11" x14ac:dyDescent="0.25">
      <c r="A27" t="str">
        <f>"Z12296B07F"</f>
        <v>Z12296B07F</v>
      </c>
      <c r="B27" t="str">
        <f t="shared" si="0"/>
        <v>06363391001</v>
      </c>
      <c r="C27" t="s">
        <v>16</v>
      </c>
      <c r="D27" t="s">
        <v>85</v>
      </c>
      <c r="E27" t="s">
        <v>22</v>
      </c>
      <c r="F27" s="1" t="s">
        <v>53</v>
      </c>
      <c r="G27" t="s">
        <v>54</v>
      </c>
      <c r="H27">
        <v>9858.24</v>
      </c>
      <c r="I27" s="2">
        <v>43710</v>
      </c>
      <c r="J27" s="2">
        <v>45170</v>
      </c>
      <c r="K27">
        <v>4929.2</v>
      </c>
    </row>
    <row r="28" spans="1:11" x14ac:dyDescent="0.25">
      <c r="A28" t="str">
        <f>"ZE62B0EEF1"</f>
        <v>ZE62B0EEF1</v>
      </c>
      <c r="B28" t="str">
        <f t="shared" si="0"/>
        <v>06363391001</v>
      </c>
      <c r="C28" t="s">
        <v>16</v>
      </c>
      <c r="D28" t="s">
        <v>86</v>
      </c>
      <c r="E28" t="s">
        <v>64</v>
      </c>
      <c r="F28" s="1" t="s">
        <v>87</v>
      </c>
      <c r="G28" t="s">
        <v>88</v>
      </c>
      <c r="H28">
        <v>5000</v>
      </c>
      <c r="I28" s="2">
        <v>43812</v>
      </c>
      <c r="J28" s="2">
        <v>43938</v>
      </c>
      <c r="K28">
        <v>525</v>
      </c>
    </row>
    <row r="29" spans="1:11" x14ac:dyDescent="0.25">
      <c r="A29" t="str">
        <f>"Z832611EBE"</f>
        <v>Z832611EBE</v>
      </c>
      <c r="B29" t="str">
        <f t="shared" si="0"/>
        <v>06363391001</v>
      </c>
      <c r="C29" t="s">
        <v>16</v>
      </c>
      <c r="D29" t="s">
        <v>89</v>
      </c>
      <c r="E29" t="s">
        <v>64</v>
      </c>
      <c r="F29" s="1" t="s">
        <v>90</v>
      </c>
      <c r="G29" t="s">
        <v>91</v>
      </c>
      <c r="H29">
        <v>0</v>
      </c>
      <c r="I29" s="2">
        <v>43438</v>
      </c>
      <c r="J29" s="2">
        <v>43524</v>
      </c>
      <c r="K29">
        <v>1079.2</v>
      </c>
    </row>
    <row r="30" spans="1:11" x14ac:dyDescent="0.25">
      <c r="A30" t="str">
        <f>"Z992BF9417"</f>
        <v>Z992BF9417</v>
      </c>
      <c r="B30" t="str">
        <f t="shared" si="0"/>
        <v>06363391001</v>
      </c>
      <c r="C30" t="s">
        <v>16</v>
      </c>
      <c r="D30" t="s">
        <v>92</v>
      </c>
      <c r="E30" t="s">
        <v>64</v>
      </c>
      <c r="F30" s="1" t="s">
        <v>93</v>
      </c>
      <c r="G30" t="s">
        <v>94</v>
      </c>
      <c r="H30">
        <v>39900</v>
      </c>
      <c r="I30" s="2">
        <v>43878</v>
      </c>
      <c r="J30" s="2">
        <v>44055</v>
      </c>
      <c r="K30">
        <v>39300.76</v>
      </c>
    </row>
    <row r="31" spans="1:11" x14ac:dyDescent="0.25">
      <c r="A31" t="str">
        <f>"79596964EE"</f>
        <v>79596964EE</v>
      </c>
      <c r="B31" t="str">
        <f t="shared" si="0"/>
        <v>06363391001</v>
      </c>
      <c r="C31" t="s">
        <v>16</v>
      </c>
      <c r="D31" t="s">
        <v>95</v>
      </c>
      <c r="E31" t="s">
        <v>22</v>
      </c>
      <c r="F31" s="1" t="s">
        <v>96</v>
      </c>
      <c r="G31" t="s">
        <v>97</v>
      </c>
      <c r="H31">
        <v>0</v>
      </c>
      <c r="I31" s="2">
        <v>43654</v>
      </c>
      <c r="J31" s="2">
        <v>44074</v>
      </c>
      <c r="K31">
        <v>789871.81</v>
      </c>
    </row>
    <row r="32" spans="1:11" x14ac:dyDescent="0.25">
      <c r="A32" t="str">
        <f>"7004198F06"</f>
        <v>7004198F06</v>
      </c>
      <c r="B32" t="str">
        <f t="shared" si="0"/>
        <v>06363391001</v>
      </c>
      <c r="C32" t="s">
        <v>16</v>
      </c>
      <c r="D32" t="s">
        <v>98</v>
      </c>
      <c r="E32" t="s">
        <v>22</v>
      </c>
      <c r="F32" s="1" t="s">
        <v>99</v>
      </c>
      <c r="G32" t="s">
        <v>100</v>
      </c>
      <c r="H32">
        <v>5870362.3399999999</v>
      </c>
      <c r="I32" s="2">
        <v>42826</v>
      </c>
      <c r="J32" s="2">
        <v>44249</v>
      </c>
      <c r="K32">
        <v>3537020.18</v>
      </c>
    </row>
    <row r="33" spans="1:11" x14ac:dyDescent="0.25">
      <c r="A33" t="str">
        <f>"77244956EC"</f>
        <v>77244956EC</v>
      </c>
      <c r="B33" t="str">
        <f t="shared" si="0"/>
        <v>06363391001</v>
      </c>
      <c r="C33" t="s">
        <v>16</v>
      </c>
      <c r="D33" t="s">
        <v>101</v>
      </c>
      <c r="E33" t="s">
        <v>18</v>
      </c>
      <c r="F33" s="1" t="s">
        <v>102</v>
      </c>
      <c r="G33" t="s">
        <v>103</v>
      </c>
      <c r="H33">
        <v>85000</v>
      </c>
      <c r="I33" s="2">
        <v>43801</v>
      </c>
      <c r="J33" s="2">
        <v>44196</v>
      </c>
      <c r="K33">
        <v>84232.74</v>
      </c>
    </row>
    <row r="34" spans="1:11" x14ac:dyDescent="0.25">
      <c r="A34" t="str">
        <f>"Z4C2A3B21D"</f>
        <v>Z4C2A3B21D</v>
      </c>
      <c r="B34" t="str">
        <f t="shared" si="0"/>
        <v>06363391001</v>
      </c>
      <c r="C34" t="s">
        <v>16</v>
      </c>
      <c r="D34" t="s">
        <v>104</v>
      </c>
      <c r="E34" t="s">
        <v>18</v>
      </c>
      <c r="F34" s="1" t="s">
        <v>105</v>
      </c>
      <c r="G34" t="s">
        <v>106</v>
      </c>
      <c r="H34">
        <v>38500</v>
      </c>
      <c r="I34" s="2">
        <v>43962</v>
      </c>
      <c r="J34" s="2">
        <v>45050</v>
      </c>
      <c r="K34">
        <v>21900.400000000001</v>
      </c>
    </row>
    <row r="35" spans="1:11" x14ac:dyDescent="0.25">
      <c r="A35" t="str">
        <f>"ZE02CFBD32"</f>
        <v>ZE02CFBD32</v>
      </c>
      <c r="B35" t="str">
        <f t="shared" ref="B35:B66" si="1">"06363391001"</f>
        <v>06363391001</v>
      </c>
      <c r="C35" t="s">
        <v>16</v>
      </c>
      <c r="D35" t="s">
        <v>107</v>
      </c>
      <c r="E35" t="s">
        <v>64</v>
      </c>
      <c r="F35" s="1" t="s">
        <v>108</v>
      </c>
      <c r="G35" t="s">
        <v>109</v>
      </c>
      <c r="H35">
        <v>6500</v>
      </c>
      <c r="I35" s="2">
        <v>43991</v>
      </c>
      <c r="J35" s="2">
        <v>44377</v>
      </c>
      <c r="K35">
        <v>1958.86</v>
      </c>
    </row>
    <row r="36" spans="1:11" x14ac:dyDescent="0.25">
      <c r="A36" t="str">
        <f>"ZBE2CFBCDB"</f>
        <v>ZBE2CFBCDB</v>
      </c>
      <c r="B36" t="str">
        <f t="shared" si="1"/>
        <v>06363391001</v>
      </c>
      <c r="C36" t="s">
        <v>16</v>
      </c>
      <c r="D36" t="s">
        <v>110</v>
      </c>
      <c r="E36" t="s">
        <v>64</v>
      </c>
      <c r="F36" s="1" t="s">
        <v>111</v>
      </c>
      <c r="G36" t="s">
        <v>48</v>
      </c>
      <c r="H36">
        <v>17000</v>
      </c>
      <c r="I36" s="2">
        <v>43983</v>
      </c>
      <c r="J36" s="2">
        <v>44377</v>
      </c>
      <c r="K36">
        <v>5016.09</v>
      </c>
    </row>
    <row r="37" spans="1:11" x14ac:dyDescent="0.25">
      <c r="A37" t="str">
        <f>"Z4E2D62D3B"</f>
        <v>Z4E2D62D3B</v>
      </c>
      <c r="B37" t="str">
        <f t="shared" si="1"/>
        <v>06363391001</v>
      </c>
      <c r="C37" t="s">
        <v>16</v>
      </c>
      <c r="D37" t="s">
        <v>112</v>
      </c>
      <c r="E37" t="s">
        <v>64</v>
      </c>
      <c r="F37" s="1" t="s">
        <v>113</v>
      </c>
      <c r="G37" t="s">
        <v>114</v>
      </c>
      <c r="H37">
        <v>1870</v>
      </c>
      <c r="I37" s="2">
        <v>44011</v>
      </c>
      <c r="J37" s="2">
        <v>44043</v>
      </c>
      <c r="K37">
        <v>1870</v>
      </c>
    </row>
    <row r="38" spans="1:11" x14ac:dyDescent="0.25">
      <c r="A38" t="str">
        <f>"832678692D"</f>
        <v>832678692D</v>
      </c>
      <c r="B38" t="str">
        <f t="shared" si="1"/>
        <v>06363391001</v>
      </c>
      <c r="C38" t="s">
        <v>16</v>
      </c>
      <c r="D38" t="s">
        <v>115</v>
      </c>
      <c r="E38" t="s">
        <v>22</v>
      </c>
      <c r="F38" s="1" t="s">
        <v>116</v>
      </c>
      <c r="G38" t="s">
        <v>117</v>
      </c>
      <c r="H38">
        <v>0</v>
      </c>
      <c r="I38" s="2">
        <v>44075</v>
      </c>
      <c r="J38" s="2">
        <v>44439</v>
      </c>
      <c r="K38">
        <v>879993.47</v>
      </c>
    </row>
    <row r="39" spans="1:11" x14ac:dyDescent="0.25">
      <c r="A39" t="str">
        <f>"8326848C56"</f>
        <v>8326848C56</v>
      </c>
      <c r="B39" t="str">
        <f t="shared" si="1"/>
        <v>06363391001</v>
      </c>
      <c r="C39" t="s">
        <v>16</v>
      </c>
      <c r="D39" t="s">
        <v>118</v>
      </c>
      <c r="E39" t="s">
        <v>22</v>
      </c>
      <c r="F39" s="1" t="s">
        <v>119</v>
      </c>
      <c r="G39" t="s">
        <v>120</v>
      </c>
      <c r="H39">
        <v>0</v>
      </c>
      <c r="I39" s="2">
        <v>44075</v>
      </c>
      <c r="J39" s="2">
        <v>44439</v>
      </c>
      <c r="K39">
        <v>45615.79</v>
      </c>
    </row>
    <row r="40" spans="1:11" x14ac:dyDescent="0.25">
      <c r="A40" t="str">
        <f>"ZA22D866F9"</f>
        <v>ZA22D866F9</v>
      </c>
      <c r="B40" t="str">
        <f t="shared" si="1"/>
        <v>06363391001</v>
      </c>
      <c r="C40" t="s">
        <v>16</v>
      </c>
      <c r="D40" t="s">
        <v>121</v>
      </c>
      <c r="E40" t="s">
        <v>64</v>
      </c>
      <c r="F40" s="1" t="s">
        <v>53</v>
      </c>
      <c r="G40" t="s">
        <v>54</v>
      </c>
      <c r="H40">
        <v>14000</v>
      </c>
      <c r="I40" s="2">
        <v>44015</v>
      </c>
      <c r="J40" s="2">
        <v>44196</v>
      </c>
      <c r="K40">
        <v>11004.18</v>
      </c>
    </row>
    <row r="41" spans="1:11" x14ac:dyDescent="0.25">
      <c r="A41" t="str">
        <f>"Z212DC6B08"</f>
        <v>Z212DC6B08</v>
      </c>
      <c r="B41" t="str">
        <f t="shared" si="1"/>
        <v>06363391001</v>
      </c>
      <c r="C41" t="s">
        <v>16</v>
      </c>
      <c r="D41" t="s">
        <v>122</v>
      </c>
      <c r="E41" t="s">
        <v>64</v>
      </c>
      <c r="F41" s="1" t="s">
        <v>123</v>
      </c>
      <c r="G41" t="s">
        <v>124</v>
      </c>
      <c r="H41">
        <v>5115.67</v>
      </c>
      <c r="I41" s="2">
        <v>44081</v>
      </c>
      <c r="J41" s="2">
        <v>44196</v>
      </c>
      <c r="K41">
        <v>5032.87</v>
      </c>
    </row>
    <row r="42" spans="1:11" x14ac:dyDescent="0.25">
      <c r="A42" t="str">
        <f>"8271632EA6"</f>
        <v>8271632EA6</v>
      </c>
      <c r="B42" t="str">
        <f t="shared" si="1"/>
        <v>06363391001</v>
      </c>
      <c r="C42" t="s">
        <v>16</v>
      </c>
      <c r="D42" t="s">
        <v>125</v>
      </c>
      <c r="E42" t="s">
        <v>18</v>
      </c>
      <c r="F42" s="1" t="s">
        <v>126</v>
      </c>
      <c r="G42" t="s">
        <v>127</v>
      </c>
      <c r="H42">
        <v>45895</v>
      </c>
      <c r="I42" s="2">
        <v>44105</v>
      </c>
      <c r="J42" s="2">
        <v>44469</v>
      </c>
      <c r="K42">
        <v>29296.99</v>
      </c>
    </row>
    <row r="43" spans="1:11" x14ac:dyDescent="0.25">
      <c r="A43" t="str">
        <f>"827768301C"</f>
        <v>827768301C</v>
      </c>
      <c r="B43" t="str">
        <f t="shared" si="1"/>
        <v>06363391001</v>
      </c>
      <c r="C43" t="s">
        <v>16</v>
      </c>
      <c r="D43" t="s">
        <v>128</v>
      </c>
      <c r="E43" t="s">
        <v>18</v>
      </c>
      <c r="F43" s="1" t="s">
        <v>129</v>
      </c>
      <c r="G43" t="s">
        <v>130</v>
      </c>
      <c r="H43">
        <v>168830.05</v>
      </c>
      <c r="I43" s="2">
        <v>44105</v>
      </c>
      <c r="K43">
        <v>104853.79</v>
      </c>
    </row>
    <row r="44" spans="1:11" x14ac:dyDescent="0.25">
      <c r="A44" t="str">
        <f>"82373826AA"</f>
        <v>82373826AA</v>
      </c>
      <c r="B44" t="str">
        <f t="shared" si="1"/>
        <v>06363391001</v>
      </c>
      <c r="C44" t="s">
        <v>16</v>
      </c>
      <c r="D44" t="s">
        <v>131</v>
      </c>
      <c r="E44" t="s">
        <v>18</v>
      </c>
      <c r="F44" s="1" t="s">
        <v>132</v>
      </c>
      <c r="G44" t="s">
        <v>36</v>
      </c>
      <c r="H44">
        <v>213739.89</v>
      </c>
      <c r="I44" s="2">
        <v>44111</v>
      </c>
      <c r="J44" s="2">
        <v>44474</v>
      </c>
      <c r="K44">
        <v>166389.03</v>
      </c>
    </row>
    <row r="45" spans="1:11" x14ac:dyDescent="0.25">
      <c r="A45" t="str">
        <f>"ZF92F17BFB"</f>
        <v>ZF92F17BFB</v>
      </c>
      <c r="B45" t="str">
        <f t="shared" si="1"/>
        <v>06363391001</v>
      </c>
      <c r="C45" t="s">
        <v>16</v>
      </c>
      <c r="D45" t="s">
        <v>133</v>
      </c>
      <c r="E45" t="s">
        <v>64</v>
      </c>
      <c r="F45" s="1" t="s">
        <v>134</v>
      </c>
      <c r="G45" t="s">
        <v>135</v>
      </c>
      <c r="H45">
        <v>1823</v>
      </c>
      <c r="I45" s="2">
        <v>44153</v>
      </c>
      <c r="J45" s="2">
        <v>44165</v>
      </c>
      <c r="K45">
        <v>1823</v>
      </c>
    </row>
    <row r="46" spans="1:11" x14ac:dyDescent="0.25">
      <c r="A46" t="str">
        <f>"8523700BBF"</f>
        <v>8523700BBF</v>
      </c>
      <c r="B46" t="str">
        <f t="shared" si="1"/>
        <v>06363391001</v>
      </c>
      <c r="C46" t="s">
        <v>16</v>
      </c>
      <c r="D46" t="s">
        <v>136</v>
      </c>
      <c r="E46" t="s">
        <v>22</v>
      </c>
      <c r="F46" s="1" t="s">
        <v>137</v>
      </c>
      <c r="G46" t="s">
        <v>138</v>
      </c>
      <c r="H46">
        <v>121365.92</v>
      </c>
      <c r="I46" s="2">
        <v>44187</v>
      </c>
      <c r="J46" s="2">
        <v>45647</v>
      </c>
      <c r="K46">
        <v>22756.05</v>
      </c>
    </row>
    <row r="47" spans="1:11" x14ac:dyDescent="0.25">
      <c r="A47" t="str">
        <f>"84551534FB"</f>
        <v>84551534FB</v>
      </c>
      <c r="B47" t="str">
        <f t="shared" si="1"/>
        <v>06363391001</v>
      </c>
      <c r="C47" t="s">
        <v>16</v>
      </c>
      <c r="D47" t="s">
        <v>139</v>
      </c>
      <c r="E47" t="s">
        <v>22</v>
      </c>
      <c r="F47" s="1" t="s">
        <v>140</v>
      </c>
      <c r="G47" t="s">
        <v>141</v>
      </c>
      <c r="H47">
        <v>95455.75</v>
      </c>
      <c r="I47" s="2">
        <v>44123</v>
      </c>
      <c r="J47" s="2">
        <v>45214</v>
      </c>
      <c r="K47">
        <v>15993</v>
      </c>
    </row>
    <row r="48" spans="1:11" x14ac:dyDescent="0.25">
      <c r="A48" t="str">
        <f>"8470469425"</f>
        <v>8470469425</v>
      </c>
      <c r="B48" t="str">
        <f t="shared" si="1"/>
        <v>06363391001</v>
      </c>
      <c r="C48" t="s">
        <v>16</v>
      </c>
      <c r="D48" t="s">
        <v>142</v>
      </c>
      <c r="E48" t="s">
        <v>64</v>
      </c>
      <c r="F48" s="1" t="s">
        <v>143</v>
      </c>
      <c r="G48" t="s">
        <v>144</v>
      </c>
      <c r="H48">
        <v>51000</v>
      </c>
      <c r="I48" s="2">
        <v>44151</v>
      </c>
      <c r="J48" s="2">
        <v>44196</v>
      </c>
      <c r="K48">
        <v>51000</v>
      </c>
    </row>
    <row r="49" spans="1:11" x14ac:dyDescent="0.25">
      <c r="A49" t="str">
        <f>"ZB02EFDA3C"</f>
        <v>ZB02EFDA3C</v>
      </c>
      <c r="B49" t="str">
        <f t="shared" si="1"/>
        <v>06363391001</v>
      </c>
      <c r="C49" t="s">
        <v>16</v>
      </c>
      <c r="D49" t="s">
        <v>145</v>
      </c>
      <c r="E49" t="s">
        <v>64</v>
      </c>
      <c r="F49" s="1" t="s">
        <v>146</v>
      </c>
      <c r="G49" t="s">
        <v>147</v>
      </c>
      <c r="H49">
        <v>375</v>
      </c>
      <c r="I49" s="2">
        <v>44144</v>
      </c>
      <c r="J49" s="2">
        <v>44158</v>
      </c>
      <c r="K49">
        <v>375</v>
      </c>
    </row>
    <row r="50" spans="1:11" x14ac:dyDescent="0.25">
      <c r="A50" t="str">
        <f>"ZD42F81333"</f>
        <v>ZD42F81333</v>
      </c>
      <c r="B50" t="str">
        <f t="shared" si="1"/>
        <v>06363391001</v>
      </c>
      <c r="C50" t="s">
        <v>16</v>
      </c>
      <c r="D50" t="s">
        <v>148</v>
      </c>
      <c r="E50" t="s">
        <v>64</v>
      </c>
      <c r="F50" s="1" t="s">
        <v>149</v>
      </c>
      <c r="G50" t="s">
        <v>150</v>
      </c>
      <c r="H50">
        <v>5000</v>
      </c>
      <c r="I50" s="2">
        <v>44168</v>
      </c>
      <c r="J50" s="2">
        <v>44304</v>
      </c>
      <c r="K50">
        <v>1650</v>
      </c>
    </row>
    <row r="51" spans="1:11" x14ac:dyDescent="0.25">
      <c r="A51" t="str">
        <f>"Z962FA6A39"</f>
        <v>Z962FA6A39</v>
      </c>
      <c r="B51" t="str">
        <f t="shared" si="1"/>
        <v>06363391001</v>
      </c>
      <c r="C51" t="s">
        <v>16</v>
      </c>
      <c r="D51" t="s">
        <v>151</v>
      </c>
      <c r="E51" t="s">
        <v>64</v>
      </c>
      <c r="F51" s="1" t="s">
        <v>152</v>
      </c>
      <c r="G51" t="s">
        <v>45</v>
      </c>
      <c r="H51">
        <v>5000</v>
      </c>
      <c r="I51" s="2">
        <v>44179</v>
      </c>
      <c r="J51" s="2">
        <v>44227</v>
      </c>
      <c r="K51">
        <v>5000</v>
      </c>
    </row>
    <row r="52" spans="1:11" x14ac:dyDescent="0.25">
      <c r="A52" t="str">
        <f>"ZEB2FC6D54"</f>
        <v>ZEB2FC6D54</v>
      </c>
      <c r="B52" t="str">
        <f t="shared" si="1"/>
        <v>06363391001</v>
      </c>
      <c r="C52" t="s">
        <v>16</v>
      </c>
      <c r="D52" t="s">
        <v>153</v>
      </c>
      <c r="E52" t="s">
        <v>64</v>
      </c>
      <c r="F52" s="1" t="s">
        <v>154</v>
      </c>
      <c r="G52" t="s">
        <v>155</v>
      </c>
      <c r="H52">
        <v>1119.0999999999999</v>
      </c>
      <c r="I52" s="2">
        <v>44180</v>
      </c>
      <c r="J52" s="2">
        <v>44227</v>
      </c>
      <c r="K52">
        <v>1119.0999999999999</v>
      </c>
    </row>
    <row r="53" spans="1:11" x14ac:dyDescent="0.25">
      <c r="A53" t="str">
        <f>"Z7B2ECBB93"</f>
        <v>Z7B2ECBB93</v>
      </c>
      <c r="B53" t="str">
        <f t="shared" si="1"/>
        <v>06363391001</v>
      </c>
      <c r="C53" t="s">
        <v>16</v>
      </c>
      <c r="D53" t="s">
        <v>156</v>
      </c>
      <c r="E53" t="s">
        <v>64</v>
      </c>
      <c r="F53" s="1" t="s">
        <v>157</v>
      </c>
      <c r="G53" t="s">
        <v>158</v>
      </c>
      <c r="H53">
        <v>5189</v>
      </c>
      <c r="I53" s="2">
        <v>44137</v>
      </c>
      <c r="J53" s="2">
        <v>44377</v>
      </c>
      <c r="K53">
        <v>1689</v>
      </c>
    </row>
    <row r="54" spans="1:11" x14ac:dyDescent="0.25">
      <c r="A54" t="str">
        <f>"ZA92F8BEF5"</f>
        <v>ZA92F8BEF5</v>
      </c>
      <c r="B54" t="str">
        <f t="shared" si="1"/>
        <v>06363391001</v>
      </c>
      <c r="C54" t="s">
        <v>16</v>
      </c>
      <c r="D54" t="s">
        <v>159</v>
      </c>
      <c r="E54" t="s">
        <v>64</v>
      </c>
      <c r="F54" s="1" t="s">
        <v>93</v>
      </c>
      <c r="G54" t="s">
        <v>94</v>
      </c>
      <c r="H54">
        <v>39900</v>
      </c>
      <c r="I54" s="2">
        <v>44186</v>
      </c>
      <c r="J54" s="2">
        <v>44377</v>
      </c>
      <c r="K54">
        <v>39900</v>
      </c>
    </row>
    <row r="55" spans="1:11" x14ac:dyDescent="0.25">
      <c r="A55" t="str">
        <f>"Z812FEA5DD"</f>
        <v>Z812FEA5DD</v>
      </c>
      <c r="B55" t="str">
        <f t="shared" si="1"/>
        <v>06363391001</v>
      </c>
      <c r="C55" t="s">
        <v>16</v>
      </c>
      <c r="D55" t="s">
        <v>160</v>
      </c>
      <c r="E55" t="s">
        <v>64</v>
      </c>
      <c r="F55" s="1" t="s">
        <v>157</v>
      </c>
      <c r="G55" t="s">
        <v>158</v>
      </c>
      <c r="H55">
        <v>4794</v>
      </c>
      <c r="I55" s="2">
        <v>44200</v>
      </c>
      <c r="J55" s="2">
        <v>44286</v>
      </c>
      <c r="K55">
        <v>4794</v>
      </c>
    </row>
    <row r="56" spans="1:11" x14ac:dyDescent="0.25">
      <c r="A56" t="str">
        <f>"Z612FC7732"</f>
        <v>Z612FC7732</v>
      </c>
      <c r="B56" t="str">
        <f t="shared" si="1"/>
        <v>06363391001</v>
      </c>
      <c r="C56" t="s">
        <v>16</v>
      </c>
      <c r="D56" t="s">
        <v>161</v>
      </c>
      <c r="E56" t="s">
        <v>64</v>
      </c>
      <c r="F56" s="1" t="s">
        <v>162</v>
      </c>
      <c r="G56" t="s">
        <v>163</v>
      </c>
      <c r="H56">
        <v>145.44999999999999</v>
      </c>
      <c r="I56" s="2">
        <v>44207</v>
      </c>
      <c r="J56" s="2">
        <v>44561</v>
      </c>
      <c r="K56">
        <v>145.44999999999999</v>
      </c>
    </row>
    <row r="57" spans="1:11" x14ac:dyDescent="0.25">
      <c r="A57" t="str">
        <f>"Z612FA4468"</f>
        <v>Z612FA4468</v>
      </c>
      <c r="B57" t="str">
        <f t="shared" si="1"/>
        <v>06363391001</v>
      </c>
      <c r="C57" t="s">
        <v>16</v>
      </c>
      <c r="D57" t="s">
        <v>164</v>
      </c>
      <c r="E57" t="s">
        <v>64</v>
      </c>
      <c r="F57" s="1" t="s">
        <v>165</v>
      </c>
      <c r="G57" t="s">
        <v>166</v>
      </c>
      <c r="H57">
        <v>7000</v>
      </c>
      <c r="I57" s="2">
        <v>44207</v>
      </c>
      <c r="J57" s="2">
        <v>44377</v>
      </c>
      <c r="K57">
        <v>6900</v>
      </c>
    </row>
    <row r="58" spans="1:11" x14ac:dyDescent="0.25">
      <c r="A58" t="str">
        <f>"8559646B53"</f>
        <v>8559646B53</v>
      </c>
      <c r="B58" t="str">
        <f t="shared" si="1"/>
        <v>06363391001</v>
      </c>
      <c r="C58" t="s">
        <v>16</v>
      </c>
      <c r="D58" t="s">
        <v>167</v>
      </c>
      <c r="E58" t="s">
        <v>22</v>
      </c>
      <c r="F58" s="1" t="s">
        <v>168</v>
      </c>
      <c r="G58" t="s">
        <v>169</v>
      </c>
      <c r="H58">
        <v>117433.73</v>
      </c>
      <c r="I58" s="2">
        <v>44188</v>
      </c>
      <c r="J58" s="2">
        <v>44534</v>
      </c>
      <c r="K58">
        <v>117337.2</v>
      </c>
    </row>
    <row r="59" spans="1:11" x14ac:dyDescent="0.25">
      <c r="A59" t="str">
        <f>"85542549B5"</f>
        <v>85542549B5</v>
      </c>
      <c r="B59" t="str">
        <f t="shared" si="1"/>
        <v>06363391001</v>
      </c>
      <c r="C59" t="s">
        <v>16</v>
      </c>
      <c r="D59" t="s">
        <v>170</v>
      </c>
      <c r="E59" t="s">
        <v>22</v>
      </c>
      <c r="F59" s="1" t="s">
        <v>171</v>
      </c>
      <c r="G59" t="s">
        <v>172</v>
      </c>
      <c r="H59">
        <v>3237672</v>
      </c>
      <c r="I59" s="2">
        <v>44220</v>
      </c>
      <c r="J59" s="2">
        <v>44904</v>
      </c>
      <c r="K59">
        <v>935307.27</v>
      </c>
    </row>
    <row r="60" spans="1:11" x14ac:dyDescent="0.25">
      <c r="A60" t="str">
        <f>"ZBF305DE17"</f>
        <v>ZBF305DE17</v>
      </c>
      <c r="B60" t="str">
        <f t="shared" si="1"/>
        <v>06363391001</v>
      </c>
      <c r="C60" t="s">
        <v>16</v>
      </c>
      <c r="D60" t="s">
        <v>173</v>
      </c>
      <c r="E60" t="s">
        <v>64</v>
      </c>
      <c r="F60" s="1" t="s">
        <v>174</v>
      </c>
      <c r="G60" t="s">
        <v>106</v>
      </c>
      <c r="H60">
        <v>17500</v>
      </c>
      <c r="I60" s="2">
        <v>44244</v>
      </c>
      <c r="J60" s="2">
        <v>44608</v>
      </c>
      <c r="K60">
        <v>12723.89</v>
      </c>
    </row>
    <row r="61" spans="1:11" x14ac:dyDescent="0.25">
      <c r="A61" t="str">
        <f>"Z1530504B0"</f>
        <v>Z1530504B0</v>
      </c>
      <c r="B61" t="str">
        <f t="shared" si="1"/>
        <v>06363391001</v>
      </c>
      <c r="C61" t="s">
        <v>16</v>
      </c>
      <c r="D61" t="s">
        <v>175</v>
      </c>
      <c r="E61" t="s">
        <v>64</v>
      </c>
      <c r="F61" s="1" t="s">
        <v>176</v>
      </c>
      <c r="G61" t="s">
        <v>177</v>
      </c>
      <c r="H61">
        <v>2800</v>
      </c>
      <c r="I61" s="2">
        <v>44228</v>
      </c>
      <c r="J61" s="2">
        <v>44377</v>
      </c>
      <c r="K61">
        <v>2800</v>
      </c>
    </row>
    <row r="62" spans="1:11" x14ac:dyDescent="0.25">
      <c r="A62" t="str">
        <f>"ZAB3061E50"</f>
        <v>ZAB3061E50</v>
      </c>
      <c r="B62" t="str">
        <f t="shared" si="1"/>
        <v>06363391001</v>
      </c>
      <c r="C62" t="s">
        <v>16</v>
      </c>
      <c r="D62" t="s">
        <v>178</v>
      </c>
      <c r="E62" t="s">
        <v>64</v>
      </c>
      <c r="F62" s="1" t="s">
        <v>179</v>
      </c>
      <c r="G62" t="s">
        <v>180</v>
      </c>
      <c r="H62">
        <v>29360.94</v>
      </c>
      <c r="I62" s="2">
        <v>44256</v>
      </c>
      <c r="J62" s="2">
        <v>44439</v>
      </c>
      <c r="K62">
        <v>25628.55</v>
      </c>
    </row>
    <row r="63" spans="1:11" x14ac:dyDescent="0.25">
      <c r="A63" t="str">
        <f>"0000000000"</f>
        <v>0000000000</v>
      </c>
      <c r="B63" t="str">
        <f t="shared" si="1"/>
        <v>06363391001</v>
      </c>
      <c r="C63" t="s">
        <v>16</v>
      </c>
      <c r="D63" t="s">
        <v>181</v>
      </c>
      <c r="E63" t="s">
        <v>64</v>
      </c>
      <c r="F63" s="1" t="s">
        <v>96</v>
      </c>
      <c r="G63" t="s">
        <v>97</v>
      </c>
      <c r="H63">
        <v>0</v>
      </c>
      <c r="I63" s="2">
        <v>44238</v>
      </c>
      <c r="J63" s="2">
        <v>44258</v>
      </c>
      <c r="K63">
        <v>1997.99</v>
      </c>
    </row>
    <row r="64" spans="1:11" x14ac:dyDescent="0.25">
      <c r="A64" t="str">
        <f>"ZB0307F162"</f>
        <v>ZB0307F162</v>
      </c>
      <c r="B64" t="str">
        <f t="shared" si="1"/>
        <v>06363391001</v>
      </c>
      <c r="C64" t="s">
        <v>16</v>
      </c>
      <c r="D64" t="s">
        <v>182</v>
      </c>
      <c r="E64" t="s">
        <v>22</v>
      </c>
      <c r="F64" s="1" t="s">
        <v>26</v>
      </c>
      <c r="G64" t="s">
        <v>27</v>
      </c>
      <c r="H64">
        <v>2291</v>
      </c>
      <c r="I64" s="2">
        <v>44252</v>
      </c>
      <c r="J64" s="2">
        <v>45712</v>
      </c>
      <c r="K64">
        <v>429.42</v>
      </c>
    </row>
    <row r="65" spans="1:11" x14ac:dyDescent="0.25">
      <c r="A65" t="str">
        <f>"ZA03101E4B"</f>
        <v>ZA03101E4B</v>
      </c>
      <c r="B65" t="str">
        <f t="shared" si="1"/>
        <v>06363391001</v>
      </c>
      <c r="C65" t="s">
        <v>16</v>
      </c>
      <c r="D65" t="s">
        <v>183</v>
      </c>
      <c r="E65" t="s">
        <v>64</v>
      </c>
      <c r="F65" s="1" t="s">
        <v>184</v>
      </c>
      <c r="G65" t="s">
        <v>185</v>
      </c>
      <c r="H65">
        <v>73</v>
      </c>
      <c r="I65" s="2">
        <v>44277</v>
      </c>
      <c r="J65" s="2">
        <v>44377</v>
      </c>
      <c r="K65">
        <v>73</v>
      </c>
    </row>
    <row r="66" spans="1:11" x14ac:dyDescent="0.25">
      <c r="A66" t="str">
        <f>"Z40304FDA6"</f>
        <v>Z40304FDA6</v>
      </c>
      <c r="B66" t="str">
        <f t="shared" si="1"/>
        <v>06363391001</v>
      </c>
      <c r="C66" t="s">
        <v>16</v>
      </c>
      <c r="D66" t="s">
        <v>186</v>
      </c>
      <c r="E66" t="s">
        <v>18</v>
      </c>
      <c r="F66" s="1" t="s">
        <v>187</v>
      </c>
      <c r="G66" t="s">
        <v>188</v>
      </c>
      <c r="H66">
        <v>38900</v>
      </c>
      <c r="I66" s="2">
        <v>44319</v>
      </c>
      <c r="J66" s="2">
        <v>44658</v>
      </c>
      <c r="K66">
        <v>9666.69</v>
      </c>
    </row>
    <row r="67" spans="1:11" x14ac:dyDescent="0.25">
      <c r="A67" t="str">
        <f>"8376152B49"</f>
        <v>8376152B49</v>
      </c>
      <c r="B67" t="str">
        <f t="shared" ref="B67:B98" si="2">"06363391001"</f>
        <v>06363391001</v>
      </c>
      <c r="C67" t="s">
        <v>16</v>
      </c>
      <c r="D67" t="s">
        <v>189</v>
      </c>
      <c r="E67" t="s">
        <v>18</v>
      </c>
      <c r="F67" s="1" t="s">
        <v>190</v>
      </c>
      <c r="G67" t="s">
        <v>191</v>
      </c>
      <c r="H67">
        <v>28937.71</v>
      </c>
      <c r="I67" s="2">
        <v>44298</v>
      </c>
      <c r="J67" s="2">
        <v>44359</v>
      </c>
      <c r="K67">
        <v>28937.71</v>
      </c>
    </row>
    <row r="68" spans="1:11" x14ac:dyDescent="0.25">
      <c r="A68" t="str">
        <f>"Z463136FA2"</f>
        <v>Z463136FA2</v>
      </c>
      <c r="B68" t="str">
        <f t="shared" si="2"/>
        <v>06363391001</v>
      </c>
      <c r="C68" t="s">
        <v>16</v>
      </c>
      <c r="D68" t="s">
        <v>192</v>
      </c>
      <c r="E68" t="s">
        <v>64</v>
      </c>
      <c r="F68" s="1" t="s">
        <v>193</v>
      </c>
      <c r="G68" t="s">
        <v>194</v>
      </c>
      <c r="H68">
        <v>5400</v>
      </c>
      <c r="I68" s="2">
        <v>44295</v>
      </c>
      <c r="J68" s="2">
        <v>45387</v>
      </c>
      <c r="K68">
        <v>1799.8</v>
      </c>
    </row>
    <row r="69" spans="1:11" x14ac:dyDescent="0.25">
      <c r="A69" t="str">
        <f>"8607153F56"</f>
        <v>8607153F56</v>
      </c>
      <c r="B69" t="str">
        <f t="shared" si="2"/>
        <v>06363391001</v>
      </c>
      <c r="C69" t="s">
        <v>16</v>
      </c>
      <c r="D69" t="s">
        <v>21</v>
      </c>
      <c r="E69" t="s">
        <v>22</v>
      </c>
      <c r="F69" s="1" t="s">
        <v>23</v>
      </c>
      <c r="G69" t="s">
        <v>24</v>
      </c>
      <c r="H69">
        <v>104564.09</v>
      </c>
      <c r="I69" s="2">
        <v>44228</v>
      </c>
      <c r="J69" s="2">
        <v>44959</v>
      </c>
      <c r="K69">
        <v>24491.65</v>
      </c>
    </row>
    <row r="70" spans="1:11" x14ac:dyDescent="0.25">
      <c r="A70" t="str">
        <f>"ZBC31215F5"</f>
        <v>ZBC31215F5</v>
      </c>
      <c r="B70" t="str">
        <f t="shared" si="2"/>
        <v>06363391001</v>
      </c>
      <c r="C70" t="s">
        <v>16</v>
      </c>
      <c r="D70" t="s">
        <v>195</v>
      </c>
      <c r="E70" t="s">
        <v>64</v>
      </c>
      <c r="F70" s="1" t="s">
        <v>157</v>
      </c>
      <c r="G70" t="s">
        <v>158</v>
      </c>
      <c r="H70">
        <v>5000</v>
      </c>
      <c r="I70" s="2">
        <v>44279</v>
      </c>
      <c r="J70" s="2">
        <v>44377</v>
      </c>
      <c r="K70">
        <v>5000</v>
      </c>
    </row>
    <row r="71" spans="1:11" x14ac:dyDescent="0.25">
      <c r="A71" t="str">
        <f>"8734095334"</f>
        <v>8734095334</v>
      </c>
      <c r="B71" t="str">
        <f t="shared" si="2"/>
        <v>06363391001</v>
      </c>
      <c r="C71" t="s">
        <v>16</v>
      </c>
      <c r="D71" t="s">
        <v>196</v>
      </c>
      <c r="E71" t="s">
        <v>22</v>
      </c>
      <c r="F71" s="1" t="s">
        <v>197</v>
      </c>
      <c r="G71" t="s">
        <v>198</v>
      </c>
      <c r="H71">
        <v>768441.6</v>
      </c>
      <c r="I71" s="2">
        <v>44316</v>
      </c>
      <c r="J71" s="2">
        <v>45717</v>
      </c>
      <c r="K71">
        <v>25554.15</v>
      </c>
    </row>
    <row r="72" spans="1:11" x14ac:dyDescent="0.25">
      <c r="A72" t="str">
        <f>"ZB23187D8C"</f>
        <v>ZB23187D8C</v>
      </c>
      <c r="B72" t="str">
        <f t="shared" si="2"/>
        <v>06363391001</v>
      </c>
      <c r="C72" t="s">
        <v>16</v>
      </c>
      <c r="D72" t="s">
        <v>199</v>
      </c>
      <c r="E72" t="s">
        <v>64</v>
      </c>
      <c r="F72" s="1" t="s">
        <v>200</v>
      </c>
      <c r="G72" t="s">
        <v>201</v>
      </c>
      <c r="H72">
        <v>4730</v>
      </c>
      <c r="I72" s="2">
        <v>44306</v>
      </c>
      <c r="J72" s="2">
        <v>44514</v>
      </c>
      <c r="K72">
        <v>4730</v>
      </c>
    </row>
    <row r="73" spans="1:11" x14ac:dyDescent="0.25">
      <c r="A73" t="str">
        <f>"8776165078"</f>
        <v>8776165078</v>
      </c>
      <c r="B73" t="str">
        <f t="shared" si="2"/>
        <v>06363391001</v>
      </c>
      <c r="C73" t="s">
        <v>16</v>
      </c>
      <c r="D73" t="s">
        <v>202</v>
      </c>
      <c r="E73" t="s">
        <v>22</v>
      </c>
      <c r="F73" s="1" t="s">
        <v>203</v>
      </c>
      <c r="G73" t="s">
        <v>204</v>
      </c>
      <c r="H73">
        <v>60210</v>
      </c>
      <c r="I73" s="2">
        <v>44368</v>
      </c>
      <c r="J73" s="2">
        <v>44561</v>
      </c>
      <c r="K73">
        <v>60210</v>
      </c>
    </row>
    <row r="74" spans="1:11" x14ac:dyDescent="0.25">
      <c r="A74" t="str">
        <f>"8776247422"</f>
        <v>8776247422</v>
      </c>
      <c r="B74" t="str">
        <f t="shared" si="2"/>
        <v>06363391001</v>
      </c>
      <c r="C74" t="s">
        <v>16</v>
      </c>
      <c r="D74" t="s">
        <v>205</v>
      </c>
      <c r="E74" t="s">
        <v>22</v>
      </c>
      <c r="F74" s="1" t="s">
        <v>90</v>
      </c>
      <c r="G74" t="s">
        <v>91</v>
      </c>
      <c r="H74">
        <v>0</v>
      </c>
      <c r="I74" s="2">
        <v>44440</v>
      </c>
      <c r="J74" s="2">
        <v>44804</v>
      </c>
      <c r="K74">
        <v>150238.97</v>
      </c>
    </row>
    <row r="75" spans="1:11" x14ac:dyDescent="0.25">
      <c r="A75" t="str">
        <f>"8764277E2A"</f>
        <v>8764277E2A</v>
      </c>
      <c r="B75" t="str">
        <f t="shared" si="2"/>
        <v>06363391001</v>
      </c>
      <c r="C75" t="s">
        <v>16</v>
      </c>
      <c r="D75" t="s">
        <v>206</v>
      </c>
      <c r="E75" t="s">
        <v>22</v>
      </c>
      <c r="F75" s="1" t="s">
        <v>116</v>
      </c>
      <c r="G75" t="s">
        <v>117</v>
      </c>
      <c r="H75">
        <v>0</v>
      </c>
      <c r="I75" s="2">
        <v>44501</v>
      </c>
      <c r="J75" s="2">
        <v>44865</v>
      </c>
      <c r="K75">
        <v>120052.21</v>
      </c>
    </row>
    <row r="76" spans="1:11" x14ac:dyDescent="0.25">
      <c r="A76" t="str">
        <f>"Z06323058F"</f>
        <v>Z06323058F</v>
      </c>
      <c r="B76" t="str">
        <f t="shared" si="2"/>
        <v>06363391001</v>
      </c>
      <c r="C76" t="s">
        <v>16</v>
      </c>
      <c r="D76" t="s">
        <v>207</v>
      </c>
      <c r="E76" t="s">
        <v>22</v>
      </c>
      <c r="F76" s="1" t="s">
        <v>26</v>
      </c>
      <c r="G76" t="s">
        <v>27</v>
      </c>
      <c r="H76">
        <v>19083.599999999999</v>
      </c>
      <c r="I76" s="2">
        <v>44375</v>
      </c>
      <c r="J76" s="2">
        <v>44880</v>
      </c>
      <c r="K76">
        <v>19083.599999999999</v>
      </c>
    </row>
    <row r="77" spans="1:11" x14ac:dyDescent="0.25">
      <c r="A77" t="str">
        <f>"ZD5320BB25"</f>
        <v>ZD5320BB25</v>
      </c>
      <c r="B77" t="str">
        <f t="shared" si="2"/>
        <v>06363391001</v>
      </c>
      <c r="C77" t="s">
        <v>16</v>
      </c>
      <c r="D77" t="s">
        <v>208</v>
      </c>
      <c r="E77" t="s">
        <v>64</v>
      </c>
      <c r="F77" s="1" t="s">
        <v>174</v>
      </c>
      <c r="G77" t="s">
        <v>106</v>
      </c>
      <c r="H77">
        <v>15000</v>
      </c>
      <c r="I77" s="2">
        <v>44376</v>
      </c>
      <c r="J77" s="2">
        <v>44561</v>
      </c>
      <c r="K77">
        <v>11148</v>
      </c>
    </row>
    <row r="78" spans="1:11" x14ac:dyDescent="0.25">
      <c r="A78" t="str">
        <f>"Z643208DFB"</f>
        <v>Z643208DFB</v>
      </c>
      <c r="B78" t="str">
        <f t="shared" si="2"/>
        <v>06363391001</v>
      </c>
      <c r="C78" t="s">
        <v>16</v>
      </c>
      <c r="D78" t="s">
        <v>209</v>
      </c>
      <c r="E78" t="s">
        <v>64</v>
      </c>
      <c r="F78" s="1" t="s">
        <v>210</v>
      </c>
      <c r="G78" t="s">
        <v>211</v>
      </c>
      <c r="H78">
        <v>2530</v>
      </c>
      <c r="I78" s="2">
        <v>44361</v>
      </c>
      <c r="J78" s="2">
        <v>44439</v>
      </c>
      <c r="K78">
        <v>2530</v>
      </c>
    </row>
    <row r="79" spans="1:11" x14ac:dyDescent="0.25">
      <c r="A79" t="str">
        <f>"Z1C3253B56"</f>
        <v>Z1C3253B56</v>
      </c>
      <c r="B79" t="str">
        <f t="shared" si="2"/>
        <v>06363391001</v>
      </c>
      <c r="C79" t="s">
        <v>16</v>
      </c>
      <c r="D79" t="s">
        <v>212</v>
      </c>
      <c r="E79" t="s">
        <v>64</v>
      </c>
      <c r="F79" s="1" t="s">
        <v>213</v>
      </c>
      <c r="G79" t="s">
        <v>214</v>
      </c>
      <c r="H79">
        <v>23015</v>
      </c>
      <c r="I79" s="2">
        <v>44403</v>
      </c>
      <c r="J79" s="2">
        <v>44573</v>
      </c>
      <c r="K79">
        <v>23015</v>
      </c>
    </row>
    <row r="80" spans="1:11" x14ac:dyDescent="0.25">
      <c r="A80" t="str">
        <f>"Z8B329BDDA"</f>
        <v>Z8B329BDDA</v>
      </c>
      <c r="B80" t="str">
        <f t="shared" si="2"/>
        <v>06363391001</v>
      </c>
      <c r="C80" t="s">
        <v>16</v>
      </c>
      <c r="D80" t="s">
        <v>215</v>
      </c>
      <c r="E80" t="s">
        <v>64</v>
      </c>
      <c r="F80" s="1" t="s">
        <v>216</v>
      </c>
      <c r="G80" t="s">
        <v>217</v>
      </c>
      <c r="H80">
        <v>5930</v>
      </c>
      <c r="I80" s="2">
        <v>44406</v>
      </c>
      <c r="J80" s="2">
        <v>44589</v>
      </c>
      <c r="K80">
        <v>5930</v>
      </c>
    </row>
    <row r="81" spans="1:11" x14ac:dyDescent="0.25">
      <c r="A81" t="str">
        <f>"ZC6301C4EA"</f>
        <v>ZC6301C4EA</v>
      </c>
      <c r="B81" t="str">
        <f t="shared" si="2"/>
        <v>06363391001</v>
      </c>
      <c r="C81" t="s">
        <v>16</v>
      </c>
      <c r="D81" t="s">
        <v>218</v>
      </c>
      <c r="E81" t="s">
        <v>18</v>
      </c>
      <c r="F81" s="1" t="s">
        <v>219</v>
      </c>
      <c r="G81" t="s">
        <v>220</v>
      </c>
      <c r="H81">
        <v>6362.5</v>
      </c>
      <c r="I81" s="2">
        <v>44284</v>
      </c>
      <c r="J81" s="2">
        <v>44399</v>
      </c>
      <c r="K81">
        <v>6362.5</v>
      </c>
    </row>
    <row r="82" spans="1:11" x14ac:dyDescent="0.25">
      <c r="A82" t="str">
        <f>"ZB4324F779"</f>
        <v>ZB4324F779</v>
      </c>
      <c r="B82" t="str">
        <f t="shared" si="2"/>
        <v>06363391001</v>
      </c>
      <c r="C82" t="s">
        <v>16</v>
      </c>
      <c r="D82" t="s">
        <v>221</v>
      </c>
      <c r="E82" t="s">
        <v>64</v>
      </c>
      <c r="F82" s="1" t="s">
        <v>222</v>
      </c>
      <c r="G82" t="s">
        <v>36</v>
      </c>
      <c r="H82">
        <v>39800</v>
      </c>
      <c r="I82" s="2">
        <v>44377</v>
      </c>
      <c r="J82" s="2">
        <v>44469</v>
      </c>
      <c r="K82">
        <v>39800</v>
      </c>
    </row>
    <row r="83" spans="1:11" x14ac:dyDescent="0.25">
      <c r="A83" t="str">
        <f>"8588173090"</f>
        <v>8588173090</v>
      </c>
      <c r="B83" t="str">
        <f t="shared" si="2"/>
        <v>06363391001</v>
      </c>
      <c r="C83" t="s">
        <v>16</v>
      </c>
      <c r="D83" t="s">
        <v>223</v>
      </c>
      <c r="E83" t="s">
        <v>18</v>
      </c>
      <c r="F83" s="1" t="s">
        <v>224</v>
      </c>
      <c r="G83" t="s">
        <v>36</v>
      </c>
      <c r="H83">
        <v>79998.44</v>
      </c>
      <c r="I83" s="2">
        <v>44319</v>
      </c>
      <c r="J83" s="2">
        <v>44679</v>
      </c>
      <c r="K83">
        <v>48161.45</v>
      </c>
    </row>
    <row r="84" spans="1:11" x14ac:dyDescent="0.25">
      <c r="A84" t="str">
        <f>"ZC6302E722"</f>
        <v>ZC6302E722</v>
      </c>
      <c r="B84" t="str">
        <f t="shared" si="2"/>
        <v>06363391001</v>
      </c>
      <c r="C84" t="s">
        <v>16</v>
      </c>
      <c r="D84" t="s">
        <v>225</v>
      </c>
      <c r="E84" t="s">
        <v>18</v>
      </c>
      <c r="F84" s="1" t="s">
        <v>226</v>
      </c>
      <c r="G84" t="s">
        <v>227</v>
      </c>
      <c r="H84">
        <v>25290</v>
      </c>
      <c r="I84" s="2">
        <v>44319</v>
      </c>
      <c r="J84" s="2">
        <v>44406</v>
      </c>
      <c r="K84">
        <v>25290</v>
      </c>
    </row>
    <row r="85" spans="1:11" x14ac:dyDescent="0.25">
      <c r="A85" t="str">
        <f>"ZDF30EDA12"</f>
        <v>ZDF30EDA12</v>
      </c>
      <c r="B85" t="str">
        <f t="shared" si="2"/>
        <v>06363391001</v>
      </c>
      <c r="C85" t="s">
        <v>16</v>
      </c>
      <c r="D85" t="s">
        <v>228</v>
      </c>
      <c r="E85" t="s">
        <v>18</v>
      </c>
      <c r="F85" s="1" t="s">
        <v>229</v>
      </c>
      <c r="G85" t="s">
        <v>230</v>
      </c>
      <c r="H85">
        <v>2160</v>
      </c>
      <c r="I85" s="2">
        <v>44340</v>
      </c>
      <c r="J85" s="2">
        <v>44561</v>
      </c>
      <c r="K85">
        <v>800</v>
      </c>
    </row>
    <row r="86" spans="1:11" x14ac:dyDescent="0.25">
      <c r="A86" t="str">
        <f>"ZF43258639"</f>
        <v>ZF43258639</v>
      </c>
      <c r="B86" t="str">
        <f t="shared" si="2"/>
        <v>06363391001</v>
      </c>
      <c r="C86" t="s">
        <v>16</v>
      </c>
      <c r="D86" t="s">
        <v>231</v>
      </c>
      <c r="E86" t="s">
        <v>64</v>
      </c>
      <c r="F86" s="1" t="s">
        <v>232</v>
      </c>
      <c r="G86" t="s">
        <v>233</v>
      </c>
      <c r="H86">
        <v>2817.2</v>
      </c>
      <c r="I86" s="2">
        <v>44406</v>
      </c>
      <c r="J86" s="2">
        <v>44435</v>
      </c>
      <c r="K86">
        <v>1963</v>
      </c>
    </row>
    <row r="87" spans="1:11" x14ac:dyDescent="0.25">
      <c r="A87" t="str">
        <f>"ZD632295F6"</f>
        <v>ZD632295F6</v>
      </c>
      <c r="B87" t="str">
        <f t="shared" si="2"/>
        <v>06363391001</v>
      </c>
      <c r="C87" t="s">
        <v>16</v>
      </c>
      <c r="D87" t="s">
        <v>234</v>
      </c>
      <c r="E87" t="s">
        <v>64</v>
      </c>
      <c r="F87" s="1" t="s">
        <v>235</v>
      </c>
      <c r="G87" t="s">
        <v>236</v>
      </c>
      <c r="H87">
        <v>990</v>
      </c>
      <c r="I87" s="2">
        <v>44376</v>
      </c>
      <c r="J87" s="2">
        <v>44407</v>
      </c>
      <c r="K87">
        <v>990</v>
      </c>
    </row>
    <row r="88" spans="1:11" x14ac:dyDescent="0.25">
      <c r="A88" t="str">
        <f>"Z883258B6E"</f>
        <v>Z883258B6E</v>
      </c>
      <c r="B88" t="str">
        <f t="shared" si="2"/>
        <v>06363391001</v>
      </c>
      <c r="C88" t="s">
        <v>16</v>
      </c>
      <c r="D88" t="s">
        <v>237</v>
      </c>
      <c r="E88" t="s">
        <v>22</v>
      </c>
      <c r="F88" s="1" t="s">
        <v>26</v>
      </c>
      <c r="G88" t="s">
        <v>27</v>
      </c>
      <c r="H88">
        <v>6870.72</v>
      </c>
      <c r="I88" s="2">
        <v>44438</v>
      </c>
      <c r="J88" s="2">
        <v>45865</v>
      </c>
      <c r="K88">
        <v>429.42</v>
      </c>
    </row>
    <row r="89" spans="1:11" x14ac:dyDescent="0.25">
      <c r="A89" t="str">
        <f>"854139996D"</f>
        <v>854139996D</v>
      </c>
      <c r="B89" t="str">
        <f t="shared" si="2"/>
        <v>06363391001</v>
      </c>
      <c r="C89" t="s">
        <v>16</v>
      </c>
      <c r="D89" t="s">
        <v>238</v>
      </c>
      <c r="E89" t="s">
        <v>18</v>
      </c>
      <c r="F89" s="1" t="s">
        <v>239</v>
      </c>
      <c r="G89" t="s">
        <v>240</v>
      </c>
      <c r="H89">
        <v>57377</v>
      </c>
      <c r="I89" s="2">
        <v>44452</v>
      </c>
      <c r="J89" s="2">
        <v>44813</v>
      </c>
      <c r="K89">
        <v>5216.28</v>
      </c>
    </row>
    <row r="90" spans="1:11" x14ac:dyDescent="0.25">
      <c r="A90" t="str">
        <f>"8741757615"</f>
        <v>8741757615</v>
      </c>
      <c r="B90" t="str">
        <f t="shared" si="2"/>
        <v>06363391001</v>
      </c>
      <c r="C90" t="s">
        <v>16</v>
      </c>
      <c r="D90" t="s">
        <v>241</v>
      </c>
      <c r="E90" t="s">
        <v>22</v>
      </c>
      <c r="F90" s="1" t="s">
        <v>242</v>
      </c>
      <c r="G90" t="s">
        <v>243</v>
      </c>
      <c r="H90">
        <v>243341</v>
      </c>
      <c r="I90" s="2">
        <v>44329</v>
      </c>
      <c r="J90" s="2">
        <v>45423</v>
      </c>
      <c r="K90">
        <v>38964.959999999999</v>
      </c>
    </row>
    <row r="91" spans="1:11" x14ac:dyDescent="0.25">
      <c r="A91" t="str">
        <f>"8903490062"</f>
        <v>8903490062</v>
      </c>
      <c r="B91" t="str">
        <f t="shared" si="2"/>
        <v>06363391001</v>
      </c>
      <c r="C91" t="s">
        <v>16</v>
      </c>
      <c r="D91" t="s">
        <v>244</v>
      </c>
      <c r="E91" t="s">
        <v>22</v>
      </c>
      <c r="F91" s="1" t="s">
        <v>245</v>
      </c>
      <c r="G91" t="s">
        <v>246</v>
      </c>
      <c r="H91">
        <v>173632.68</v>
      </c>
      <c r="I91" s="2">
        <v>44459</v>
      </c>
      <c r="J91" s="2">
        <v>45570</v>
      </c>
      <c r="K91">
        <v>10989.5</v>
      </c>
    </row>
    <row r="92" spans="1:11" x14ac:dyDescent="0.25">
      <c r="A92" t="str">
        <f>"Z39321213A"</f>
        <v>Z39321213A</v>
      </c>
      <c r="B92" t="str">
        <f t="shared" si="2"/>
        <v>06363391001</v>
      </c>
      <c r="C92" t="s">
        <v>16</v>
      </c>
      <c r="D92" t="s">
        <v>247</v>
      </c>
      <c r="E92" t="s">
        <v>22</v>
      </c>
      <c r="F92" s="1" t="s">
        <v>137</v>
      </c>
      <c r="G92" t="s">
        <v>138</v>
      </c>
      <c r="H92">
        <v>2924.48</v>
      </c>
      <c r="I92" s="2">
        <v>44463</v>
      </c>
      <c r="J92" s="2">
        <v>44464</v>
      </c>
      <c r="K92">
        <v>0</v>
      </c>
    </row>
    <row r="93" spans="1:11" x14ac:dyDescent="0.25">
      <c r="A93" t="str">
        <f>"Z4E30E7E0B"</f>
        <v>Z4E30E7E0B</v>
      </c>
      <c r="B93" t="str">
        <f t="shared" si="2"/>
        <v>06363391001</v>
      </c>
      <c r="C93" t="s">
        <v>16</v>
      </c>
      <c r="D93" t="s">
        <v>248</v>
      </c>
      <c r="E93" t="s">
        <v>64</v>
      </c>
      <c r="F93" s="1" t="s">
        <v>249</v>
      </c>
      <c r="G93" t="s">
        <v>250</v>
      </c>
      <c r="H93">
        <v>259.83</v>
      </c>
      <c r="I93" s="2">
        <v>44260</v>
      </c>
      <c r="J93" s="2">
        <v>44561</v>
      </c>
      <c r="K93">
        <v>259.83</v>
      </c>
    </row>
    <row r="94" spans="1:11" x14ac:dyDescent="0.25">
      <c r="A94" t="str">
        <f>"Z1B3355EC3"</f>
        <v>Z1B3355EC3</v>
      </c>
      <c r="B94" t="str">
        <f t="shared" si="2"/>
        <v>06363391001</v>
      </c>
      <c r="C94" t="s">
        <v>16</v>
      </c>
      <c r="D94" t="s">
        <v>251</v>
      </c>
      <c r="E94" t="s">
        <v>64</v>
      </c>
      <c r="F94" s="1" t="s">
        <v>252</v>
      </c>
      <c r="G94" t="s">
        <v>253</v>
      </c>
      <c r="H94">
        <v>2920.32</v>
      </c>
      <c r="I94" s="2">
        <v>44469</v>
      </c>
      <c r="J94" s="2">
        <v>44498</v>
      </c>
      <c r="K94">
        <v>2920.32</v>
      </c>
    </row>
    <row r="95" spans="1:11" x14ac:dyDescent="0.25">
      <c r="A95" t="str">
        <f>"0000000000"</f>
        <v>0000000000</v>
      </c>
      <c r="B95" t="str">
        <f t="shared" si="2"/>
        <v>06363391001</v>
      </c>
      <c r="C95" t="s">
        <v>16</v>
      </c>
      <c r="D95" t="s">
        <v>254</v>
      </c>
      <c r="E95" t="s">
        <v>64</v>
      </c>
      <c r="F95" s="1" t="s">
        <v>96</v>
      </c>
      <c r="G95" t="s">
        <v>97</v>
      </c>
      <c r="H95">
        <v>0</v>
      </c>
      <c r="I95" s="2">
        <v>44440</v>
      </c>
      <c r="J95" s="2">
        <v>44501</v>
      </c>
      <c r="K95">
        <v>221001.78</v>
      </c>
    </row>
    <row r="96" spans="1:11" x14ac:dyDescent="0.25">
      <c r="A96" t="str">
        <f>"Z173377214"</f>
        <v>Z173377214</v>
      </c>
      <c r="B96" t="str">
        <f t="shared" si="2"/>
        <v>06363391001</v>
      </c>
      <c r="C96" t="s">
        <v>16</v>
      </c>
      <c r="D96" t="s">
        <v>255</v>
      </c>
      <c r="E96" t="s">
        <v>64</v>
      </c>
      <c r="F96" s="1" t="s">
        <v>152</v>
      </c>
      <c r="G96" t="s">
        <v>45</v>
      </c>
      <c r="H96">
        <v>6500</v>
      </c>
      <c r="I96" s="2">
        <v>44490</v>
      </c>
      <c r="J96" s="2">
        <v>44681</v>
      </c>
      <c r="K96">
        <v>0</v>
      </c>
    </row>
    <row r="97" spans="1:11" x14ac:dyDescent="0.25">
      <c r="A97" t="str">
        <f>"ZC833A860A"</f>
        <v>ZC833A860A</v>
      </c>
      <c r="B97" t="str">
        <f t="shared" si="2"/>
        <v>06363391001</v>
      </c>
      <c r="C97" t="s">
        <v>16</v>
      </c>
      <c r="D97" t="s">
        <v>256</v>
      </c>
      <c r="E97" t="s">
        <v>64</v>
      </c>
      <c r="F97" s="1" t="s">
        <v>257</v>
      </c>
      <c r="G97" t="s">
        <v>258</v>
      </c>
      <c r="H97">
        <v>3125.3</v>
      </c>
      <c r="I97" s="2">
        <v>44868</v>
      </c>
      <c r="J97" s="2">
        <v>44679</v>
      </c>
      <c r="K97">
        <v>0</v>
      </c>
    </row>
    <row r="98" spans="1:11" x14ac:dyDescent="0.25">
      <c r="A98" t="str">
        <f>"ZB333B0E8C"</f>
        <v>ZB333B0E8C</v>
      </c>
      <c r="B98" t="str">
        <f t="shared" si="2"/>
        <v>06363391001</v>
      </c>
      <c r="C98" t="s">
        <v>16</v>
      </c>
      <c r="D98" t="s">
        <v>259</v>
      </c>
      <c r="E98" t="s">
        <v>64</v>
      </c>
      <c r="F98" s="1" t="s">
        <v>260</v>
      </c>
      <c r="G98" t="s">
        <v>261</v>
      </c>
      <c r="H98">
        <v>437</v>
      </c>
      <c r="I98" s="2">
        <v>44503</v>
      </c>
      <c r="J98" s="2">
        <v>44517</v>
      </c>
      <c r="K98">
        <v>437</v>
      </c>
    </row>
    <row r="99" spans="1:11" x14ac:dyDescent="0.25">
      <c r="A99" t="str">
        <f>"ZC433A85F1"</f>
        <v>ZC433A85F1</v>
      </c>
      <c r="B99" t="str">
        <f t="shared" ref="B99:B127" si="3">"06363391001"</f>
        <v>06363391001</v>
      </c>
      <c r="C99" t="s">
        <v>16</v>
      </c>
      <c r="D99" t="s">
        <v>262</v>
      </c>
      <c r="E99" t="s">
        <v>64</v>
      </c>
      <c r="F99" s="1" t="s">
        <v>123</v>
      </c>
      <c r="G99" t="s">
        <v>124</v>
      </c>
      <c r="H99">
        <v>6300.73</v>
      </c>
      <c r="I99" s="2">
        <v>44508</v>
      </c>
      <c r="J99" s="2">
        <v>44686</v>
      </c>
      <c r="K99">
        <v>0</v>
      </c>
    </row>
    <row r="100" spans="1:11" x14ac:dyDescent="0.25">
      <c r="A100" t="str">
        <f>"ZAB33CD83B"</f>
        <v>ZAB33CD83B</v>
      </c>
      <c r="B100" t="str">
        <f t="shared" si="3"/>
        <v>06363391001</v>
      </c>
      <c r="C100" t="s">
        <v>16</v>
      </c>
      <c r="D100" t="s">
        <v>263</v>
      </c>
      <c r="E100" t="s">
        <v>64</v>
      </c>
      <c r="F100" s="1" t="s">
        <v>174</v>
      </c>
      <c r="G100" t="s">
        <v>106</v>
      </c>
      <c r="H100">
        <v>11450</v>
      </c>
      <c r="I100" s="2">
        <v>44515</v>
      </c>
      <c r="J100" s="2">
        <v>44547</v>
      </c>
      <c r="K100">
        <v>0</v>
      </c>
    </row>
    <row r="101" spans="1:11" x14ac:dyDescent="0.25">
      <c r="A101" t="str">
        <f>"Z0233E428E"</f>
        <v>Z0233E428E</v>
      </c>
      <c r="B101" t="str">
        <f t="shared" si="3"/>
        <v>06363391001</v>
      </c>
      <c r="C101" t="s">
        <v>16</v>
      </c>
      <c r="D101" t="s">
        <v>264</v>
      </c>
      <c r="E101" t="s">
        <v>64</v>
      </c>
      <c r="F101" s="1" t="s">
        <v>149</v>
      </c>
      <c r="G101" t="s">
        <v>150</v>
      </c>
      <c r="H101">
        <v>5000</v>
      </c>
      <c r="I101" s="2">
        <v>44515</v>
      </c>
      <c r="J101" s="2">
        <v>44666</v>
      </c>
      <c r="K101">
        <v>0</v>
      </c>
    </row>
    <row r="102" spans="1:11" x14ac:dyDescent="0.25">
      <c r="A102" t="str">
        <f>"Z8733A4670"</f>
        <v>Z8733A4670</v>
      </c>
      <c r="B102" t="str">
        <f t="shared" si="3"/>
        <v>06363391001</v>
      </c>
      <c r="C102" t="s">
        <v>16</v>
      </c>
      <c r="D102" t="s">
        <v>265</v>
      </c>
      <c r="E102" t="s">
        <v>64</v>
      </c>
      <c r="F102" s="1" t="s">
        <v>266</v>
      </c>
      <c r="G102" t="s">
        <v>267</v>
      </c>
      <c r="H102">
        <v>701.06</v>
      </c>
      <c r="I102" s="2">
        <v>44512</v>
      </c>
      <c r="J102" s="2">
        <v>44561</v>
      </c>
      <c r="K102">
        <v>701.06</v>
      </c>
    </row>
    <row r="103" spans="1:11" x14ac:dyDescent="0.25">
      <c r="A103" t="str">
        <f>"Z6D33EB999"</f>
        <v>Z6D33EB999</v>
      </c>
      <c r="B103" t="str">
        <f t="shared" si="3"/>
        <v>06363391001</v>
      </c>
      <c r="C103" t="s">
        <v>16</v>
      </c>
      <c r="D103" t="s">
        <v>268</v>
      </c>
      <c r="E103" t="s">
        <v>64</v>
      </c>
      <c r="F103" s="1" t="s">
        <v>269</v>
      </c>
      <c r="G103" t="s">
        <v>270</v>
      </c>
      <c r="H103">
        <v>980</v>
      </c>
      <c r="I103" s="2">
        <v>44524</v>
      </c>
      <c r="J103" s="2">
        <v>44651</v>
      </c>
      <c r="K103">
        <v>980</v>
      </c>
    </row>
    <row r="104" spans="1:11" x14ac:dyDescent="0.25">
      <c r="A104" t="str">
        <f>"Z81336B306"</f>
        <v>Z81336B306</v>
      </c>
      <c r="B104" t="str">
        <f t="shared" si="3"/>
        <v>06363391001</v>
      </c>
      <c r="C104" t="s">
        <v>16</v>
      </c>
      <c r="D104" t="s">
        <v>271</v>
      </c>
      <c r="E104" t="s">
        <v>64</v>
      </c>
      <c r="F104" s="1" t="s">
        <v>184</v>
      </c>
      <c r="G104" t="s">
        <v>185</v>
      </c>
      <c r="H104">
        <v>68</v>
      </c>
      <c r="I104" s="2">
        <v>44487</v>
      </c>
      <c r="J104" s="2">
        <v>44561</v>
      </c>
      <c r="K104">
        <v>68</v>
      </c>
    </row>
    <row r="105" spans="1:11" x14ac:dyDescent="0.25">
      <c r="A105" t="str">
        <f>"ZBA335F76E"</f>
        <v>ZBA335F76E</v>
      </c>
      <c r="B105" t="str">
        <f t="shared" si="3"/>
        <v>06363391001</v>
      </c>
      <c r="C105" t="s">
        <v>16</v>
      </c>
      <c r="D105" t="s">
        <v>272</v>
      </c>
      <c r="E105" t="s">
        <v>64</v>
      </c>
      <c r="F105" s="1" t="s">
        <v>273</v>
      </c>
      <c r="G105" t="s">
        <v>274</v>
      </c>
      <c r="H105">
        <v>792</v>
      </c>
      <c r="I105" s="2">
        <v>44503</v>
      </c>
      <c r="J105" s="2">
        <v>44561</v>
      </c>
      <c r="K105">
        <v>792</v>
      </c>
    </row>
    <row r="106" spans="1:11" x14ac:dyDescent="0.25">
      <c r="A106" t="str">
        <f>"8984220CDF"</f>
        <v>8984220CDF</v>
      </c>
      <c r="B106" t="str">
        <f t="shared" si="3"/>
        <v>06363391001</v>
      </c>
      <c r="C106" t="s">
        <v>16</v>
      </c>
      <c r="D106" t="s">
        <v>275</v>
      </c>
      <c r="E106" t="s">
        <v>64</v>
      </c>
      <c r="F106" s="1" t="s">
        <v>222</v>
      </c>
      <c r="G106" t="s">
        <v>36</v>
      </c>
      <c r="H106">
        <v>75350</v>
      </c>
      <c r="I106" s="2">
        <v>44543</v>
      </c>
      <c r="J106" s="2">
        <v>44651</v>
      </c>
      <c r="K106">
        <v>50973.23</v>
      </c>
    </row>
    <row r="107" spans="1:11" x14ac:dyDescent="0.25">
      <c r="A107" t="str">
        <f>"Z9033AE7B3"</f>
        <v>Z9033AE7B3</v>
      </c>
      <c r="B107" t="str">
        <f t="shared" si="3"/>
        <v>06363391001</v>
      </c>
      <c r="C107" t="s">
        <v>16</v>
      </c>
      <c r="D107" t="s">
        <v>202</v>
      </c>
      <c r="E107" t="s">
        <v>22</v>
      </c>
      <c r="F107" s="1" t="s">
        <v>203</v>
      </c>
      <c r="G107" t="s">
        <v>204</v>
      </c>
      <c r="H107">
        <v>39987</v>
      </c>
      <c r="I107" s="2">
        <v>44503</v>
      </c>
      <c r="J107" s="2">
        <v>44742</v>
      </c>
      <c r="K107">
        <v>0</v>
      </c>
    </row>
    <row r="108" spans="1:11" x14ac:dyDescent="0.25">
      <c r="A108" t="str">
        <f>"ZDF30EDA12"</f>
        <v>ZDF30EDA12</v>
      </c>
      <c r="B108" t="str">
        <f t="shared" si="3"/>
        <v>06363391001</v>
      </c>
      <c r="C108" t="s">
        <v>16</v>
      </c>
      <c r="D108" t="s">
        <v>276</v>
      </c>
      <c r="E108" t="s">
        <v>18</v>
      </c>
      <c r="F108" s="1" t="s">
        <v>277</v>
      </c>
      <c r="G108" t="s">
        <v>230</v>
      </c>
      <c r="H108">
        <v>2160</v>
      </c>
      <c r="I108" s="2">
        <v>44263</v>
      </c>
      <c r="J108" s="2">
        <v>45290</v>
      </c>
      <c r="K108">
        <v>80</v>
      </c>
    </row>
    <row r="109" spans="1:11" x14ac:dyDescent="0.25">
      <c r="A109" t="str">
        <f>"ZE633A4788"</f>
        <v>ZE633A4788</v>
      </c>
      <c r="B109" t="str">
        <f t="shared" si="3"/>
        <v>06363391001</v>
      </c>
      <c r="C109" t="s">
        <v>16</v>
      </c>
      <c r="D109" t="s">
        <v>278</v>
      </c>
      <c r="E109" t="s">
        <v>64</v>
      </c>
      <c r="F109" s="1" t="s">
        <v>157</v>
      </c>
      <c r="G109" t="s">
        <v>158</v>
      </c>
      <c r="H109">
        <v>2500</v>
      </c>
      <c r="I109" s="2">
        <v>44497</v>
      </c>
      <c r="J109" s="2">
        <v>44497</v>
      </c>
      <c r="K109">
        <v>2500</v>
      </c>
    </row>
    <row r="110" spans="1:11" x14ac:dyDescent="0.25">
      <c r="A110" t="str">
        <f>"Z8D3432EAA"</f>
        <v>Z8D3432EAA</v>
      </c>
      <c r="B110" t="str">
        <f t="shared" si="3"/>
        <v>06363391001</v>
      </c>
      <c r="C110" t="s">
        <v>16</v>
      </c>
      <c r="D110" t="s">
        <v>279</v>
      </c>
      <c r="E110" t="s">
        <v>64</v>
      </c>
      <c r="F110" s="1" t="s">
        <v>280</v>
      </c>
      <c r="G110" t="s">
        <v>281</v>
      </c>
      <c r="H110">
        <v>460</v>
      </c>
      <c r="I110" s="2">
        <v>44536</v>
      </c>
      <c r="J110" s="2">
        <v>44727</v>
      </c>
      <c r="K110">
        <v>0</v>
      </c>
    </row>
    <row r="111" spans="1:11" x14ac:dyDescent="0.25">
      <c r="A111" t="str">
        <f>"ZC534887C9"</f>
        <v>ZC534887C9</v>
      </c>
      <c r="B111" t="str">
        <f t="shared" si="3"/>
        <v>06363391001</v>
      </c>
      <c r="C111" t="s">
        <v>16</v>
      </c>
      <c r="D111" t="s">
        <v>282</v>
      </c>
      <c r="E111" t="s">
        <v>64</v>
      </c>
      <c r="F111" s="1" t="s">
        <v>283</v>
      </c>
      <c r="G111" t="s">
        <v>284</v>
      </c>
      <c r="H111">
        <v>5800</v>
      </c>
      <c r="I111" s="2">
        <v>44559</v>
      </c>
      <c r="J111" s="2">
        <v>44704</v>
      </c>
      <c r="K111">
        <v>0</v>
      </c>
    </row>
    <row r="112" spans="1:11" x14ac:dyDescent="0.25">
      <c r="A112" t="str">
        <f>"Z443484B86"</f>
        <v>Z443484B86</v>
      </c>
      <c r="B112" t="str">
        <f t="shared" si="3"/>
        <v>06363391001</v>
      </c>
      <c r="C112" t="s">
        <v>16</v>
      </c>
      <c r="D112" t="s">
        <v>285</v>
      </c>
      <c r="E112" t="s">
        <v>64</v>
      </c>
      <c r="F112" s="1" t="s">
        <v>232</v>
      </c>
      <c r="G112" t="s">
        <v>233</v>
      </c>
      <c r="H112">
        <v>1452.25</v>
      </c>
      <c r="I112" s="2">
        <v>44559</v>
      </c>
      <c r="J112" s="2">
        <v>44704</v>
      </c>
      <c r="K112">
        <v>0</v>
      </c>
    </row>
    <row r="113" spans="1:11" x14ac:dyDescent="0.25">
      <c r="A113" t="str">
        <f>"8887401351"</f>
        <v>8887401351</v>
      </c>
      <c r="B113" t="str">
        <f t="shared" si="3"/>
        <v>06363391001</v>
      </c>
      <c r="C113" t="s">
        <v>16</v>
      </c>
      <c r="D113" t="s">
        <v>286</v>
      </c>
      <c r="E113" t="s">
        <v>18</v>
      </c>
      <c r="F113" s="1" t="s">
        <v>287</v>
      </c>
      <c r="G113" t="s">
        <v>288</v>
      </c>
      <c r="H113">
        <v>99490</v>
      </c>
      <c r="I113" s="2">
        <v>44522</v>
      </c>
      <c r="J113" s="2">
        <v>44631</v>
      </c>
      <c r="K113">
        <v>0</v>
      </c>
    </row>
    <row r="114" spans="1:11" x14ac:dyDescent="0.25">
      <c r="A114" t="str">
        <f>"Z3833C2048"</f>
        <v>Z3833C2048</v>
      </c>
      <c r="B114" t="str">
        <f t="shared" si="3"/>
        <v>06363391001</v>
      </c>
      <c r="C114" t="s">
        <v>16</v>
      </c>
      <c r="D114" t="s">
        <v>289</v>
      </c>
      <c r="E114" t="s">
        <v>22</v>
      </c>
      <c r="F114" s="1" t="s">
        <v>116</v>
      </c>
      <c r="G114" t="s">
        <v>117</v>
      </c>
      <c r="H114">
        <v>0</v>
      </c>
      <c r="I114" s="2">
        <v>44562</v>
      </c>
      <c r="J114" s="2">
        <v>44926</v>
      </c>
      <c r="K114">
        <v>0</v>
      </c>
    </row>
    <row r="115" spans="1:11" x14ac:dyDescent="0.25">
      <c r="A115" t="str">
        <f>"Z7C346E414"</f>
        <v>Z7C346E414</v>
      </c>
      <c r="B115" t="str">
        <f t="shared" si="3"/>
        <v>06363391001</v>
      </c>
      <c r="C115" t="s">
        <v>16</v>
      </c>
      <c r="D115" t="s">
        <v>290</v>
      </c>
      <c r="E115" t="s">
        <v>22</v>
      </c>
      <c r="F115" s="1" t="s">
        <v>76</v>
      </c>
      <c r="G115" t="s">
        <v>77</v>
      </c>
      <c r="H115">
        <v>0</v>
      </c>
      <c r="I115" s="2">
        <v>44550</v>
      </c>
      <c r="J115" s="2">
        <v>45626</v>
      </c>
      <c r="K115">
        <v>0</v>
      </c>
    </row>
    <row r="116" spans="1:11" x14ac:dyDescent="0.25">
      <c r="A116" t="str">
        <f>"Z1A347B9E1"</f>
        <v>Z1A347B9E1</v>
      </c>
      <c r="B116" t="str">
        <f t="shared" si="3"/>
        <v>06363391001</v>
      </c>
      <c r="C116" t="s">
        <v>16</v>
      </c>
      <c r="D116" t="s">
        <v>291</v>
      </c>
      <c r="E116" t="s">
        <v>64</v>
      </c>
      <c r="F116" s="1" t="s">
        <v>210</v>
      </c>
      <c r="G116" t="s">
        <v>211</v>
      </c>
      <c r="H116">
        <v>2750</v>
      </c>
      <c r="I116" s="2">
        <v>44551</v>
      </c>
      <c r="J116" s="2">
        <v>44581</v>
      </c>
      <c r="K116">
        <v>0</v>
      </c>
    </row>
    <row r="117" spans="1:11" x14ac:dyDescent="0.25">
      <c r="A117" t="str">
        <f>"Z0F347BDC7"</f>
        <v>Z0F347BDC7</v>
      </c>
      <c r="B117" t="str">
        <f t="shared" si="3"/>
        <v>06363391001</v>
      </c>
      <c r="C117" t="s">
        <v>16</v>
      </c>
      <c r="D117" t="s">
        <v>292</v>
      </c>
      <c r="E117" t="s">
        <v>64</v>
      </c>
      <c r="F117" s="1" t="s">
        <v>293</v>
      </c>
      <c r="G117" t="s">
        <v>294</v>
      </c>
      <c r="H117">
        <v>1068</v>
      </c>
      <c r="I117" s="2">
        <v>44550</v>
      </c>
      <c r="J117" s="2">
        <v>44582</v>
      </c>
      <c r="K117">
        <v>0</v>
      </c>
    </row>
    <row r="118" spans="1:11" x14ac:dyDescent="0.25">
      <c r="A118" t="str">
        <f>"Z0733F312D"</f>
        <v>Z0733F312D</v>
      </c>
      <c r="B118" t="str">
        <f t="shared" si="3"/>
        <v>06363391001</v>
      </c>
      <c r="C118" t="s">
        <v>16</v>
      </c>
      <c r="D118" t="s">
        <v>295</v>
      </c>
      <c r="E118" t="s">
        <v>64</v>
      </c>
      <c r="F118" s="1" t="s">
        <v>296</v>
      </c>
      <c r="G118" t="s">
        <v>297</v>
      </c>
      <c r="H118">
        <v>693.6</v>
      </c>
      <c r="I118" s="2">
        <v>44562</v>
      </c>
      <c r="J118" s="2">
        <v>44926</v>
      </c>
      <c r="K118">
        <v>0</v>
      </c>
    </row>
    <row r="119" spans="1:11" x14ac:dyDescent="0.25">
      <c r="A119" t="str">
        <f>"Z023475353"</f>
        <v>Z023475353</v>
      </c>
      <c r="B119" t="str">
        <f t="shared" si="3"/>
        <v>06363391001</v>
      </c>
      <c r="C119" t="s">
        <v>16</v>
      </c>
      <c r="D119" t="s">
        <v>298</v>
      </c>
      <c r="E119" t="s">
        <v>64</v>
      </c>
      <c r="F119" s="1" t="s">
        <v>299</v>
      </c>
      <c r="G119" t="s">
        <v>300</v>
      </c>
      <c r="H119">
        <v>39805</v>
      </c>
      <c r="I119" s="2">
        <v>44564</v>
      </c>
      <c r="J119" s="2">
        <v>44742</v>
      </c>
      <c r="K119">
        <v>0</v>
      </c>
    </row>
    <row r="120" spans="1:11" x14ac:dyDescent="0.25">
      <c r="A120" t="str">
        <f>"Z2933ED946"</f>
        <v>Z2933ED946</v>
      </c>
      <c r="B120" t="str">
        <f t="shared" si="3"/>
        <v>06363391001</v>
      </c>
      <c r="C120" t="s">
        <v>16</v>
      </c>
      <c r="D120" t="s">
        <v>301</v>
      </c>
      <c r="E120" t="s">
        <v>22</v>
      </c>
      <c r="F120" s="1" t="s">
        <v>93</v>
      </c>
      <c r="G120" t="s">
        <v>94</v>
      </c>
      <c r="H120">
        <v>39969.72</v>
      </c>
      <c r="I120" s="2">
        <v>44593</v>
      </c>
      <c r="J120" s="2">
        <v>44926</v>
      </c>
      <c r="K120">
        <v>0</v>
      </c>
    </row>
    <row r="121" spans="1:11" x14ac:dyDescent="0.25">
      <c r="A121" t="str">
        <f>"ZF9347EC2E"</f>
        <v>ZF9347EC2E</v>
      </c>
      <c r="B121" t="str">
        <f t="shared" si="3"/>
        <v>06363391001</v>
      </c>
      <c r="C121" t="s">
        <v>16</v>
      </c>
      <c r="D121" t="s">
        <v>302</v>
      </c>
      <c r="E121" t="s">
        <v>64</v>
      </c>
      <c r="F121" s="1" t="s">
        <v>303</v>
      </c>
      <c r="G121" t="s">
        <v>304</v>
      </c>
      <c r="H121">
        <v>23185</v>
      </c>
      <c r="I121" s="2">
        <v>44559</v>
      </c>
      <c r="J121" s="2">
        <v>44646</v>
      </c>
      <c r="K121">
        <v>0</v>
      </c>
    </row>
    <row r="122" spans="1:11" x14ac:dyDescent="0.25">
      <c r="A122" t="str">
        <f>"Z4430B7F90"</f>
        <v>Z4430B7F90</v>
      </c>
      <c r="B122" t="str">
        <f t="shared" si="3"/>
        <v>06363391001</v>
      </c>
      <c r="C122" t="s">
        <v>16</v>
      </c>
      <c r="D122" t="s">
        <v>305</v>
      </c>
      <c r="E122" t="s">
        <v>64</v>
      </c>
      <c r="F122" s="1" t="s">
        <v>306</v>
      </c>
      <c r="G122" t="s">
        <v>74</v>
      </c>
      <c r="H122">
        <v>6174</v>
      </c>
      <c r="I122" s="2">
        <v>44259</v>
      </c>
      <c r="K122">
        <v>0</v>
      </c>
    </row>
    <row r="123" spans="1:11" x14ac:dyDescent="0.25">
      <c r="A123" t="str">
        <f>"Z3531C258A"</f>
        <v>Z3531C258A</v>
      </c>
      <c r="B123" t="str">
        <f t="shared" si="3"/>
        <v>06363391001</v>
      </c>
      <c r="C123" t="s">
        <v>16</v>
      </c>
      <c r="D123" t="s">
        <v>307</v>
      </c>
      <c r="E123" t="s">
        <v>64</v>
      </c>
      <c r="F123" s="1" t="s">
        <v>308</v>
      </c>
      <c r="G123" t="s">
        <v>309</v>
      </c>
      <c r="H123">
        <v>500</v>
      </c>
      <c r="I123" s="2">
        <v>44330</v>
      </c>
      <c r="J123" s="2">
        <v>44926</v>
      </c>
      <c r="K123">
        <v>0</v>
      </c>
    </row>
    <row r="124" spans="1:11" x14ac:dyDescent="0.25">
      <c r="A124" t="str">
        <f>"Z3E3117293"</f>
        <v>Z3E3117293</v>
      </c>
      <c r="B124" t="str">
        <f t="shared" si="3"/>
        <v>06363391001</v>
      </c>
      <c r="C124" t="s">
        <v>16</v>
      </c>
      <c r="D124" t="s">
        <v>310</v>
      </c>
      <c r="E124" t="s">
        <v>64</v>
      </c>
      <c r="F124" s="1" t="s">
        <v>311</v>
      </c>
      <c r="G124" t="s">
        <v>312</v>
      </c>
      <c r="H124">
        <v>0</v>
      </c>
      <c r="I124" s="2">
        <v>44251</v>
      </c>
      <c r="J124" s="2">
        <v>44615</v>
      </c>
      <c r="K124">
        <v>0</v>
      </c>
    </row>
    <row r="125" spans="1:11" x14ac:dyDescent="0.25">
      <c r="A125" t="str">
        <f>"Z453477417"</f>
        <v>Z453477417</v>
      </c>
      <c r="B125" t="str">
        <f t="shared" si="3"/>
        <v>06363391001</v>
      </c>
      <c r="C125" t="s">
        <v>16</v>
      </c>
      <c r="D125" t="s">
        <v>313</v>
      </c>
      <c r="E125" t="s">
        <v>64</v>
      </c>
      <c r="H125">
        <v>0</v>
      </c>
      <c r="K125">
        <v>0</v>
      </c>
    </row>
    <row r="126" spans="1:11" x14ac:dyDescent="0.25">
      <c r="A126" t="str">
        <f>"ZB931C25D2"</f>
        <v>ZB931C25D2</v>
      </c>
      <c r="B126" t="str">
        <f t="shared" si="3"/>
        <v>06363391001</v>
      </c>
      <c r="C126" t="s">
        <v>16</v>
      </c>
      <c r="D126" t="s">
        <v>314</v>
      </c>
      <c r="E126" t="s">
        <v>64</v>
      </c>
      <c r="H126">
        <v>0</v>
      </c>
      <c r="K126">
        <v>0</v>
      </c>
    </row>
    <row r="127" spans="1:11" x14ac:dyDescent="0.25">
      <c r="A127" t="str">
        <f>"89041744D5"</f>
        <v>89041744D5</v>
      </c>
      <c r="B127" t="str">
        <f t="shared" si="3"/>
        <v>06363391001</v>
      </c>
      <c r="C127" t="s">
        <v>16</v>
      </c>
      <c r="D127" t="s">
        <v>315</v>
      </c>
      <c r="E127" t="s">
        <v>18</v>
      </c>
      <c r="H127">
        <v>0</v>
      </c>
      <c r="K1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emiliaromagna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2022-01-27T14:10:41Z</dcterms:created>
  <dcterms:modified xsi:type="dcterms:W3CDTF">2022-01-27T14:10:41Z</dcterms:modified>
</cp:coreProperties>
</file>