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friuliveneziagiu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</calcChain>
</file>

<file path=xl/sharedStrings.xml><?xml version="1.0" encoding="utf-8"?>
<sst xmlns="http://schemas.openxmlformats.org/spreadsheetml/2006/main" count="733" uniqueCount="326">
  <si>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</si>
  <si>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</si>
  <si>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</si>
  <si>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</si>
  <si>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</si>
  <si>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</si>
  <si>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</si>
  <si>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</si>
  <si>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</si>
  <si>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</si>
  <si>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</si>
  <si>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</si>
  <si>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</si>
  <si>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</si>
  <si>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</si>
  <si>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</si>
  <si>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Friuli Venezia Giulia</t>
  </si>
  <si>
    <t>TONER PER DP UDINE E UT CERVIGNANO</t>
  </si>
  <si>
    <t>04-PROCEDURA NEGOZIATA SENZA PREVIA PUBBLICAZIONE</t>
  </si>
  <si>
    <t xml:space="preserve">GBR ROSSETTO SPA (CF: 00304720287)
LA CONTABILITA' (CF: 01283500401)
MIDA SRL (CF: 01513020238)
SMOLARS SRL (CF: 00048440325)
SOLUZIONE UFFICIO S.R.L. (CF: 02778750246)
</t>
  </si>
  <si>
    <t>MIDA SRL (CF: 01513020238)</t>
  </si>
  <si>
    <t>CONTRATTO BIENNALE BIGLIETTERIA AEREA E FERROVIARIA DRE FVG</t>
  </si>
  <si>
    <t xml:space="preserve">ADRIA CONGREX SRL (CF: 01081310409)
CANTIERI CREATIVI SRL (CF: 09968651001)
INVENTA WIDE SRL (CF: 05178760822)
REGENT INTERNATIONAL S R L (CF: 01262990581)
SYMPOSIA SRL (CF: 08521040587)
</t>
  </si>
  <si>
    <t>REGENT INTERNATIONAL S R L (CF: 01262990581)</t>
  </si>
  <si>
    <t>VOLTURA CONTRATTO UTENZA ELETTRICA DP GORIZIA</t>
  </si>
  <si>
    <t>23-AFFIDAMENTO DIRETTO</t>
  </si>
  <si>
    <t xml:space="preserve">ENEL ENERGIA SPA (CF: 06655971007)
</t>
  </si>
  <si>
    <t>ENEL ENERGIA SPA (CF: 06655971007)</t>
  </si>
  <si>
    <t>ADESIONE CONVENZIONE CONSIP ENERGIA ELETTRICA 13 - LOTTO 4</t>
  </si>
  <si>
    <t>26-AFFIDAMENTO DIRETTO IN ADESIONE AD ACCORDO QUADRO/CONVENZIONE</t>
  </si>
  <si>
    <t xml:space="preserve">DOLOMITI ENERGIA SPA (CF: 01812630224)
</t>
  </si>
  <si>
    <t>DOLOMITI ENERGIA SPA (CF: 01812630224)</t>
  </si>
  <si>
    <t>Servizio di pulizia degli uffici dell'A.E. Friuli Venezia Giulia- Lotto 3 -</t>
  </si>
  <si>
    <t xml:space="preserve">C.R. APPALTI SRL (CF: 04622851006)
</t>
  </si>
  <si>
    <t>C.R. APPALTI SRL (CF: 04622851006)</t>
  </si>
  <si>
    <t>Servizio ritiro valori Uffici Provinciali Territorio FVG</t>
  </si>
  <si>
    <t xml:space="preserve">BANCA NAZIONALE DEL LAVORO SPA (CF: 09339391006)
</t>
  </si>
  <si>
    <t>BANCA NAZIONALE DEL LAVORO SPA (CF: 09339391006)</t>
  </si>
  <si>
    <t>BIGLIETTI BUS PER LA DIREZIONE PROVINCIALE DI TRIESTE</t>
  </si>
  <si>
    <t xml:space="preserve">TRIESTE TRASPORTI SPA (CF: 00977240324)
</t>
  </si>
  <si>
    <t>TRIESTE TRASPORTI SPA (CF: 00977240324)</t>
  </si>
  <si>
    <t>Noleggio apparecchiature multifunzioni</t>
  </si>
  <si>
    <t xml:space="preserve">KYOCERA DOCUMENT SOLUTION ITALIA SPA (CF: 01788080156)
</t>
  </si>
  <si>
    <t>KYOCERA DOCUMENT SOLUTION ITALIA SPA (CF: 01788080156)</t>
  </si>
  <si>
    <t>NOLEGGIO FOTOCOPIATRICE DP GORIZIA</t>
  </si>
  <si>
    <t>ADESIONE CONVENZIONE CONSIP MULTIFUNZIONE 27 - LOTTO 1</t>
  </si>
  <si>
    <t xml:space="preserve">SHARP ELECTRONICS ITALIA S.P.A. (CF: 09275090158)
</t>
  </si>
  <si>
    <t>SHARP ELECTRONICS ITALIA S.P.A. (CF: 09275090158)</t>
  </si>
  <si>
    <t>BUONI PASTO ELETTRONICI 1 LOTTO2</t>
  </si>
  <si>
    <t xml:space="preserve">EDENRED ITALIA SRL (CF: 01014660417)
</t>
  </si>
  <si>
    <t>EDENRED ITALIA SRL (CF: 01014660417)</t>
  </si>
  <si>
    <t>ADESIONE CONVENZIONE MULTIFUNZIONE 27</t>
  </si>
  <si>
    <t>Noleggio fotocopiatori UPT Gorizia e Trieste</t>
  </si>
  <si>
    <t>PORTIERATO DR FVG</t>
  </si>
  <si>
    <t xml:space="preserve">ARTEMEDIA S.R.L. (CF: 02578130300)
ITALPOL GROUP SPA (CF: 02750060309)
QUERCIAMBIENTE SOCIETA' COOPERATIVA SOCIALE (CF: 00907100325)
SECURITE' SRL (CF: 11537111004)
WMC SERVICE NET S.R.L (CF: 12133101001)
</t>
  </si>
  <si>
    <t>SECURITE' SRL (CF: 11537111004)</t>
  </si>
  <si>
    <t>Noleggio fotocopiatori UPT Udine</t>
  </si>
  <si>
    <t>MATERIALE DIDATTICO PER ATTIVITA' FORMATIVE</t>
  </si>
  <si>
    <t xml:space="preserve">WOLTERS KLUWER ITALIA SRL (CF: 10209790152)
</t>
  </si>
  <si>
    <t>WOLTERS KLUWER ITALIA SRL (CF: 10209790152)</t>
  </si>
  <si>
    <t>Manutenzione biennale sistema pompaggio acque sottoquota immobile sede UT Monfalcone</t>
  </si>
  <si>
    <t xml:space="preserve">CHIURLO TEC SRL (CF: 02294840307)
EDILAND DI PERESSIN FABRIZIO (CF: PRSFRZ69E15G284P)
FURLANO RENATO (CF: FRLRNT74L19L483Q)
GIEMME ANTINCENDIO E SICUREZZA DI GRIMOLIZZI M. (CF: GRMMRA61R09A666V)
VRG IMPIANTI SRL (CF: 02326850266)
</t>
  </si>
  <si>
    <t>CHIURLO TEC SRL (CF: 02294840307)</t>
  </si>
  <si>
    <t>INTERVENTO SU IMPIANTO ANTINCENDIO DP UDINE</t>
  </si>
  <si>
    <t xml:space="preserve">CHIURLO TEC SRL (CF: 02294840307)
</t>
  </si>
  <si>
    <t>ADESIONE CONVENZIONE NOLEGGI MULTIFUNZIONE CONSIP 28</t>
  </si>
  <si>
    <t>Noleggio fotocopiatori in Convenzione Consip 28 per UPT Pordenone</t>
  </si>
  <si>
    <t>Noleggio n. 1 multifunzione a colori per Ufficio Provinciale Territorio di Gorizia</t>
  </si>
  <si>
    <t>COLLEGAMENTO ALLARME E PRONTO INTERVENTO UFFICI FVG</t>
  </si>
  <si>
    <t xml:space="preserve">ITALPOL GROUP SPA (CF: 02750060309)
MC SECURITY GROUP (CF: 11134111001)
METROSERVICE SRL (CF: 06748221006)
MUST SERVICE S.R.L. (CF: 00958630576)
VEDETTA 2 MONDIALPOL SPA (CF: 00780120135)
</t>
  </si>
  <si>
    <t>VEDETTA 2 MONDIALPOL SPA (CF: 00780120135)</t>
  </si>
  <si>
    <t>Portierato palazzo uffici finanziari di Udine</t>
  </si>
  <si>
    <t xml:space="preserve">VITAL SAS (CF: 02788500797)
</t>
  </si>
  <si>
    <t>VITAL SAS (CF: 02788500797)</t>
  </si>
  <si>
    <t>MANUTENZIONE BIENNALE ARMADI COMPATTATI DP UDINE</t>
  </si>
  <si>
    <t xml:space="preserve">FIREST SRL (CF: 00839000320)
FORMA (CF: 02701940245)
FRIULARREDI - DEL BEN SILVANO (CF: DLBSVN65E08G888D)
FUTUR3 (CF: 01877010221)
LA SUPER 2000 DI F. FLORIDDIA (CF: FLRFNC65H02G284Z)
</t>
  </si>
  <si>
    <t>LA SUPER 2000 DI F. FLORIDDIA (CF: FLRFNC65H02G284Z)</t>
  </si>
  <si>
    <t>Spurgo pozzi neri palazzo uffici finanziari di Udine</t>
  </si>
  <si>
    <t xml:space="preserve">AUTOESPURGO MOSCHETTA SRL (CF: 00569930969)
ISPEF SERVIZI ECOLOGICI SRL (CF: 01477630931)
LA BORA S.C. A R.L. (CF: 00838420321)
MANENTE SPURGHI SRL (CF: 03731650275)
SPURGO SERVICE SRL (CF: 02390920300)
</t>
  </si>
  <si>
    <t>ISPEF SERVIZI ECOLOGICI SRL (CF: 01477630931)</t>
  </si>
  <si>
    <t>ADESIONE CONVENZIONE CONSIP ENERGIA ELETTRICA 16 - LOTTO 4</t>
  </si>
  <si>
    <t xml:space="preserve">A2A ENERGIA (CF: 12883420155)
</t>
  </si>
  <si>
    <t>A2A ENERGIA (CF: 12883420155)</t>
  </si>
  <si>
    <t>ADESIONE CONVENZIONE CONSIP GAS NATURALE 12 - LOTTO 4</t>
  </si>
  <si>
    <t xml:space="preserve">SINERGAS S.P.A. (CF: 01877220366)
</t>
  </si>
  <si>
    <t>SINERGAS S.P.A. (CF: 01877220366)</t>
  </si>
  <si>
    <t>CR APPALTI SRL - PULIZIA STRAORDINARIA DP TS</t>
  </si>
  <si>
    <t>pulizia straordinaria archivio DR FVG</t>
  </si>
  <si>
    <t>GAS NATURALE 10 LOTTO 3</t>
  </si>
  <si>
    <t xml:space="preserve">SOENERGY SRL (CF: 01565370382)
</t>
  </si>
  <si>
    <t>SOENERGY SRL (CF: 01565370382)</t>
  </si>
  <si>
    <t>MANUTENZIONE PROGRAMMATA IMPIANTI ANTINTRUSIONE</t>
  </si>
  <si>
    <t xml:space="preserve">DOME SECURITY TEHNOLOGIES SRL (CF: 02752430302)
</t>
  </si>
  <si>
    <t>DOME SECURITY TEHNOLOGIES SRL (CF: 02752430302)</t>
  </si>
  <si>
    <t>portierato dr fvg contratto ponte 2020 2021</t>
  </si>
  <si>
    <t xml:space="preserve">SECURITE' SRL (CF: 11537111004)
</t>
  </si>
  <si>
    <t>manutenzione impianti antincendio al 31/10/2020</t>
  </si>
  <si>
    <t xml:space="preserve">RS SRL (CF: 01887790309)
</t>
  </si>
  <si>
    <t>RS SRL (CF: 01887790309)</t>
  </si>
  <si>
    <t>manutenzione impianti elettrici al 31/10/2020</t>
  </si>
  <si>
    <t>MANUTENZIONE IMPIANTI TERMOIDRAULICI AL 31/10/2020</t>
  </si>
  <si>
    <t xml:space="preserve">BLUENERGY ASSISTANCE SRL (CF: 02432350300)
</t>
  </si>
  <si>
    <t>BLUENERGY ASSISTANCE SRL (CF: 02432350300)</t>
  </si>
  <si>
    <t>bpe fvg 2020/2022</t>
  </si>
  <si>
    <t xml:space="preserve">DAY RISTOSERVICE S.P.A. (CF: 03543000370)
</t>
  </si>
  <si>
    <t>DAY RISTOSERVICE S.P.A. (CF: 03543000370)</t>
  </si>
  <si>
    <t>bpe delocalizzati fvg</t>
  </si>
  <si>
    <t>disinfezione dei locali c/o uffici del FVG - continuazione</t>
  </si>
  <si>
    <t>Adesione convenzione Consip Ggas naturale 12 - Lotto 4 - PUF di Udine</t>
  </si>
  <si>
    <t>disinfezione dei locali c/o uffici del FVG</t>
  </si>
  <si>
    <t>vigilanza armata dp pordenone</t>
  </si>
  <si>
    <t xml:space="preserve">CORPO VIGILI NOTTURNI S.R.L. (CF: 01190150308)
</t>
  </si>
  <si>
    <t>CORPO VIGILI NOTTURNI S.R.L. (CF: 01190150308)</t>
  </si>
  <si>
    <t>Portierato c/o Ut Monfalcone</t>
  </si>
  <si>
    <t xml:space="preserve">FALCHI SRLS (CF: 04018810244)
LA FORTEZZA SPA (CF: 04285020238)
PU.MA. PULIZIE E MANUTENZIONI (CF: 01320170309)
RAIDERS SRL (CF: 04579820277)
STABILIMENTO TRIESTINO DI SORVEGLIANZA E CHIUSURA SRL (CF: 00250070323)
</t>
  </si>
  <si>
    <t>FALCHI SRLS (CF: 04018810244)</t>
  </si>
  <si>
    <t xml:space="preserve">UPT GORIZIA-Pulizia straordinaria dei locali del 1Â° piano - via Filzi n.3 </t>
  </si>
  <si>
    <t>Servizio di portierato c/o Dp Trieste</t>
  </si>
  <si>
    <t xml:space="preserve">ALEXA SRLS (CF: 01146790314)
AWARD SRL (CF: 03976830988)
BATTISTOLLI SERVIZI INTEGRATI S.R.L. (CF: 03897120246)
C.V. SRLS (CF: 05170700289)
FALCHI SRLS (CF: 04018810244)
</t>
  </si>
  <si>
    <t>CONTRATTO DURATA SANIFICAZIONI COVID TUTTE LE SEDI</t>
  </si>
  <si>
    <t xml:space="preserve">ALBERONE SOC. COOP. A R.L. (CF: 01967000306)
NOESE FACILITY MANAGEMENT SRLS (CF: 01283270328)
TI SERVICE SRL UNIPERSONALE (CF: 01641160930)
TRE DI DI SGUBIN F &amp; C SNC (CF: 00421790312)
URANIA SRL (CF: 00997960323)
</t>
  </si>
  <si>
    <t>TRE DI DI SGUBIN F &amp; C SNC (CF: 00421790312)</t>
  </si>
  <si>
    <t>PORTIERATO PALAZZO UFFICI FIANZNAIRI DI UDINE</t>
  </si>
  <si>
    <t>noleggio n.7 fotocopiatori GO, PN, TS.</t>
  </si>
  <si>
    <t xml:space="preserve">OLIVETTI SPA (CF: 02298700010)
</t>
  </si>
  <si>
    <t>OLIVETTI SPA (CF: 02298700010)</t>
  </si>
  <si>
    <t>SORVEGLIANZA SANITARIA FVG</t>
  </si>
  <si>
    <t xml:space="preserve">CONSILIA CFO SRL (IN RTI) (CF: 11435101008)
</t>
  </si>
  <si>
    <t>CONSILIA CFO SRL (IN RTI) (CF: 11435101008)</t>
  </si>
  <si>
    <t>Vigilanza Armata DP Pordenone 01/01/2021-31/08/2021</t>
  </si>
  <si>
    <t>FAGGIONATO ROBERTO - acquisto n.5 bandiere per DP TS</t>
  </si>
  <si>
    <t xml:space="preserve">AP PROMOTION S.N.C. DI MERLIN PIETRO &amp; C. (CF: 02037150238)
FAGGIONATO ROBERTO (CF: FGGRRT74M13F464Y)
FCE UDINE (CF: 02407840301)
L'ANTINFORTUNISTICA S.R.L. (CF: 02467560245)
</t>
  </si>
  <si>
    <t>FAGGIONATO ROBERTO (CF: FGGRRT74M13F464Y)</t>
  </si>
  <si>
    <t>VIGILANZA ARMATA NOTTURNA</t>
  </si>
  <si>
    <t>ARREDI PER UFFICIO 2020</t>
  </si>
  <si>
    <t xml:space="preserve">BADO SRL MOBILI PER UFFICIO (CF: 02135640288)
INGROS'S FORNITURE SRL (CF: 00718830292)
PIALT S.R.L. (CF: 01664520010)
QUADRIFOGLIO SISTEMI D'ARREDO SPA (CF: 02301560260)
</t>
  </si>
  <si>
    <t>INGROS'S FORNITURE SRL (CF: 00718830292)</t>
  </si>
  <si>
    <t>PROROGA CONTRATTO MANUTENZIONE SISTEMI ANTINCENDIO</t>
  </si>
  <si>
    <t>CHIURLO SRL - fornitura gasolio UPT TS</t>
  </si>
  <si>
    <t xml:space="preserve">CHIURLO SRL A SOCIO UNICO (CF: 01274390309)
</t>
  </si>
  <si>
    <t>CHIURLO SRL A SOCIO UNICO (CF: 01274390309)</t>
  </si>
  <si>
    <t>PROROGA MANUTNEZIONE IMPIANTO ELETTRICO</t>
  </si>
  <si>
    <t>MANUTENZIONE IMPIANTI ASCENSORI</t>
  </si>
  <si>
    <t xml:space="preserve">PRM ASCENSORI (CF: 02189971209)
</t>
  </si>
  <si>
    <t>PRM ASCENSORI (CF: 02189971209)</t>
  </si>
  <si>
    <t>MANUTENZIONI TERMOIDRAULICO</t>
  </si>
  <si>
    <t>ADESIONE A CONVENZIONE GAS NATURALE 12 LOTTO 4 FVG</t>
  </si>
  <si>
    <t>CONVENZIONE ENERGIA ELETTRICA VERDE 2021 EDIZIONE 17 LOTTO 4 FVG</t>
  </si>
  <si>
    <t>LETTINO VISITE MEDICHE DR FVG</t>
  </si>
  <si>
    <t xml:space="preserve">CHINESPORT (CF: 00435080304)
MEGAPHARMA OSPEDALIERA S.R.L (CF: 02032400265)
SANITARIA TRIESTINA SAS (CF: 00664620325)
</t>
  </si>
  <si>
    <t>SANITARIA TRIESTINA SAS (CF: 00664620325)</t>
  </si>
  <si>
    <t>INGROS'S FORNITURE SRL - bancone prima informazione DP TS</t>
  </si>
  <si>
    <t xml:space="preserve">BADO SRL MOBILI PER UFFICIO (CF: 02135640288)
G.M.DIMENSIONE (CF: 01922400302)
INGROS'S FORNITURE SRL (CF: 00718830292)
MAXINTERNI (CF: 02334280241)
STUDIO A.R. DI PIERO FABRO E C. SAS (CF: 00243720323)
</t>
  </si>
  <si>
    <t>FACAU CANCELLERIA - timbri personalizzati</t>
  </si>
  <si>
    <t xml:space="preserve">E. DAL MONICO SRL (CF: 00299850248)
FACAU (CF: 01304810326)
FCE UDINE (CF: 02407840301)
FORATO CANCELLERIA S.R.L. (CF: 01383950225)
PROCED SRL (CF: 01952150264)
</t>
  </si>
  <si>
    <t>FACAU (CF: 01304810326)</t>
  </si>
  <si>
    <t>verifica biennale montascale Dp Gorizia</t>
  </si>
  <si>
    <t xml:space="preserve">CTE SRL (CF: 03451850402)
</t>
  </si>
  <si>
    <t>CTE SRL (CF: 03451850402)</t>
  </si>
  <si>
    <t>Fornitura carta fotocopie anno 2021 Uffici FVG - contratto esecutivo</t>
  </si>
  <si>
    <t xml:space="preserve">VALSECCHI CANCELLERIA SRL (CF: 09521810961)
</t>
  </si>
  <si>
    <t>VALSECCHI CANCELLERIA SRL (CF: 09521810961)</t>
  </si>
  <si>
    <t>FACCHINAGGIO DP UDINE GEN 2021 96 ORE</t>
  </si>
  <si>
    <t xml:space="preserve">NASCENTE SOC. COOP. SOCIALE A R.L. (CF: 01534390305)
PU.MA. PULIZIE E MANUTENZIONI (CF: 01320170309)
PULITECNICA FRIULANA SRL (CF: 00803500305)
STAND EUROPA SRL (CF: 02643810308)
</t>
  </si>
  <si>
    <t>PU.MA. PULIZIE E MANUTENZIONI (CF: 01320170309)</t>
  </si>
  <si>
    <t>Sostituzione n. 2 elettropompe impianto antincendio  c/o Dp Udine</t>
  </si>
  <si>
    <t>DISINFETTANTE BAKTERIO PRIMO SEMESTRE 2021</t>
  </si>
  <si>
    <t xml:space="preserve">FCE UDINE (CF: 02407840301)
GBR ROSSETTO SPA (CF: 00304720287)
IDEACARTA GROUP SRL (CF: 03653280242)
</t>
  </si>
  <si>
    <t>IDEACARTA GROUP SRL (CF: 03653280242)</t>
  </si>
  <si>
    <t>FORNITURA TONER, CARTUCCE E RICAMBI STAMPANTI DP PORDENONE</t>
  </si>
  <si>
    <t xml:space="preserve">KIT UFFICIO SNC (CF: 02529780278)
MIDA SRL (CF: 01513020238)
NUOVA SISOV SRL (CF: 04775410261)
NUOVA TRIESTEUFFICIO SRL (CF: 01150840328)
TECNOLOGIE SRL (CF: 04178600237)
</t>
  </si>
  <si>
    <t>LA SUPER 2000 DI F. FLORIDDIA - sistemazione quadrotti in pvc DP TS</t>
  </si>
  <si>
    <t xml:space="preserve">LA SUPER 2000 DI F. FLORIDDIA (CF: FLRFNC65H02G284Z)
</t>
  </si>
  <si>
    <t>CONTRATTO CENTRALIZZATO FACCHINAGGIO 48 MESI FVG</t>
  </si>
  <si>
    <t xml:space="preserve">COOPSERVICE S.COOP.P.A. (CF: 00310180351)
</t>
  </si>
  <si>
    <t>COOPSERVICE S.COOP.P.A. (CF: 00310180351)</t>
  </si>
  <si>
    <t>Manutenzione annuale serramenti antiallagamento DP PN</t>
  </si>
  <si>
    <t xml:space="preserve">AQUATECH SRL UNIPERSONALE (CF: 02060960487)
</t>
  </si>
  <si>
    <t>AQUATECH SRL UNIPERSONALE (CF: 02060960487)</t>
  </si>
  <si>
    <t>1500 MASCHERINE FPP2 TUTTI GLI UFFICI</t>
  </si>
  <si>
    <t xml:space="preserve">ADRIACLEAN SRL (CF: 02726950302)
GERHO' - S.P.A. (CF: 02668590215)
UNIONSPED (CF: 01091650315)
</t>
  </si>
  <si>
    <t>UNIONSPED (CF: 01091650315)</t>
  </si>
  <si>
    <t>TECNOCART DI A.NATALI &amp; c. SAS - TONER PER DR FVG</t>
  </si>
  <si>
    <t xml:space="preserve">DATA PRINT (CF: 04432610014)
MYO S.R.L. (CF: 03222970406)
PRINK S.P.A. (CF: 02061220394)
SISTERS SRL (CF: 02316361209)
TECNOCART DI ANTONIO NATALI &amp; C. S.A.S. (CF: 02703241204)
</t>
  </si>
  <si>
    <t>TECNOCART DI ANTONIO NATALI &amp; C. S.A.S. (CF: 02703241204)</t>
  </si>
  <si>
    <t>MANUTENZIONE ARMADI COMPATTATI DP TS</t>
  </si>
  <si>
    <t xml:space="preserve">3600 faldoni UPT Trieste </t>
  </si>
  <si>
    <t xml:space="preserve">FACAU (CF: 01304810326)
FORATO CANCELLERIA S.R.L. (CF: 01383950225)
IOPRINT SRL (CF: 02589840301)
PROSDOCIMI G.M. S.P.A. (CF: 00207000282)
</t>
  </si>
  <si>
    <t>IOPRINT SRL (CF: 02589840301)</t>
  </si>
  <si>
    <t>BLUENERGY ASSISTANCE SRL - fornitura e posa in opera 15 diffusori per DP TS</t>
  </si>
  <si>
    <t>FACCHINAGGIO E SMALTIMENTO DP TS MARZO 2021</t>
  </si>
  <si>
    <t xml:space="preserve">COOPERATIVA SOCIALE KARPOS (CF: 01500940935)
NASCENTE SOC. COOP. SOCIALE A R.L. (CF: 01534390305)
</t>
  </si>
  <si>
    <t>COOPERATIVA SOCIALE KARPOS (CF: 01500940935)</t>
  </si>
  <si>
    <t>Acquisto n. 3 monitor, n. 2 stampanti, n. 2 minilan per FO DP Udine e DP pordenone</t>
  </si>
  <si>
    <t xml:space="preserve">SIGMA S.P.A. (CF: 01590580443)
</t>
  </si>
  <si>
    <t>SIGMA S.P.A. (CF: 01590580443)</t>
  </si>
  <si>
    <t>ADESIONE CONVENZIONE BNL RISCOSSIONE VALORI</t>
  </si>
  <si>
    <t>FACCHINAGGIO PER SAMLTIMENTO CARTA DP TRIESTE MARZO 2021</t>
  </si>
  <si>
    <t xml:space="preserve">PU.MA. PULIZIE E MANUTENZIONI (CF: 01320170309)
</t>
  </si>
  <si>
    <t>CR APPALTI SRL - pulizia straordinaria archivio esterno DP TS</t>
  </si>
  <si>
    <t>facchinaggio DP PN marzo 2021</t>
  </si>
  <si>
    <t>Portierato Direzione Regionale Friuli Venezia Giulia</t>
  </si>
  <si>
    <t xml:space="preserve">AWARD SRL (CF: 03976830988)
FALCHI SRLS (CF: 04018810244)
LA FORTEZZA SPA (CF: 04285020238)
SECURFOX INVESTIGAZIONI E SICUREZZA SRL (CF: 02059400388)
VEDETTA 2 MONDIALPOL SPA (CF: 00780120135)
</t>
  </si>
  <si>
    <t>PROROGA MANUTENZIONI ANTINCENDIO MAG OTT 2021</t>
  </si>
  <si>
    <t>Parcheggio autovettura di servizio DR FVG 2021/2022</t>
  </si>
  <si>
    <t xml:space="preserve">SABA ITALIA S.P.A. (CF: 08593300588)
</t>
  </si>
  <si>
    <t>SABA ITALIA S.P.A. (CF: 08593300588)</t>
  </si>
  <si>
    <t>PROROGA MANUTENZIONI ELETTRICO MAGGIO OTTOBRE 2021</t>
  </si>
  <si>
    <t>PROROGA MANUTENZIONE IMPIANTI DI SOLLEVAMENTO MAG OTT 2021</t>
  </si>
  <si>
    <t>PROROGA MANUTENZIONI IMPIANTI TERMOIDRAULICI MARZO GIUGNO 2021</t>
  </si>
  <si>
    <t>TECNOCART di A. Natali &amp; C. s.a.s.- TONER PER DP TRIESTE</t>
  </si>
  <si>
    <t xml:space="preserve">MIDA SRL (CF: 01513020238)
NUOVA TRIESTEUFFICIO SRL (CF: 01150840328)
PRINK S.P.A. (CF: 02061220394)
SISTERS SRL (CF: 02316361209)
TECNOCART DI ANTONIO NATALI &amp; C. S.A.S. (CF: 02703241204)
</t>
  </si>
  <si>
    <t>KIT UFFICIO SRL - Cancelleria Uffici Regione FVG</t>
  </si>
  <si>
    <t xml:space="preserve">F.LLI BIAGINI SRL (CF: 00960900371)
INGROS CARTA GIUSTACCHINI SPA (CF: 01705680179)
KIT UFFICIO SNC (CF: 02529780278)
MABECART SRL (CF: 06662420154)
MYO S.R.L. (CF: 03222970406)
</t>
  </si>
  <si>
    <t>KIT UFFICIO SNC (CF: 02529780278)</t>
  </si>
  <si>
    <t>SERVIZIO PORTIERATO DP GORIZIA CONTRATTO BIENNALE</t>
  </si>
  <si>
    <t xml:space="preserve">AUREA SERVIZI SRL (CF: 04191210402)
AWARD SRL (CF: 03976830988)
FALCHI SRLS (CF: 04018810244)
SECURFOX INVESTIGAZIONI E SICUREZZA SRL (CF: 02059400388)
STABILIMENTO TRIESTINO DI SORVEGLIANZA E CHIUSURA SRL (CF: 00250070323)
</t>
  </si>
  <si>
    <t>PULIZIA STRAORDINARIA ARCHIVIO UT MONFALCONE</t>
  </si>
  <si>
    <t>pulizia extra canone Dp Udine</t>
  </si>
  <si>
    <t>IL PITTORE DI MUNARI EROS -  finestrella per reception DP TS</t>
  </si>
  <si>
    <t xml:space="preserve">GRANCARA IMPIANTI SRL (CF: 02153060245)
IL PITTORE DI MUNARI EROS (CF: MNRRSE76E31B563E)
</t>
  </si>
  <si>
    <t>IL PITTORE DI MUNARI EROS (CF: MNRRSE76E31B563E)</t>
  </si>
  <si>
    <t>manutenzione e riparazione di un  impianto  di  sollevamento  nella  sede  della  Direzione  Provinciale  di  Trieste</t>
  </si>
  <si>
    <t xml:space="preserve">KONE SPA (CF: 05069070158)
THYSSENKRUPP ELEVATORI ITALIA SPA (CF: 03702760962)
</t>
  </si>
  <si>
    <t>THYSSENKRUPP ELEVATORI ITALIA SPA (CF: 03702760962)</t>
  </si>
  <si>
    <t>CR APPALTI SRL - pulizia straordinaria UPT TS</t>
  </si>
  <si>
    <t>Pezzi mobili timbro a calendario DP Udine</t>
  </si>
  <si>
    <t xml:space="preserve">ISTITUTO POLIGRAFICO E ZECCA DELLO STATO (CF: 00399810589)
</t>
  </si>
  <si>
    <t>ISTITUTO POLIGRAFICO E ZECCA DELLO STATO (CF: 00399810589)</t>
  </si>
  <si>
    <t>GIARDINAGGIO STAGIONE ESTIVA 2021</t>
  </si>
  <si>
    <t xml:space="preserve">CONTEA SOCIETA' COOPERATIVA SOCIALE (CF: 00549490316)
NOESE FACILITY MANAGEMENT SRLS (CF: 01283270328)
PU.MA. PULIZIE E MANUTENZIONI (CF: 01320170309)
</t>
  </si>
  <si>
    <t>NOESE FACILITY MANAGEMENT SRLS (CF: 01283270328)</t>
  </si>
  <si>
    <t>13500 mascherine ffp2 tutti gli uffici</t>
  </si>
  <si>
    <t xml:space="preserve">PM2 SERVICE SRL (CF: 04153330248)
POLYLAYERTECH SRLS (CF: 01776400937)
YPAMAR GROUP INTERNATIONAL SRLS (CF: 05246590284)
</t>
  </si>
  <si>
    <t>POLYLAYERTECH SRLS (CF: 01776400937)</t>
  </si>
  <si>
    <t>BAKTERIO SECONDO SEMESTRE 2021</t>
  </si>
  <si>
    <t xml:space="preserve">ADRIACLEAN SRL (CF: 02726950302)
GBR ROSSETTO SPA (CF: 00304720287)
PROCED SRL (CF: 01952150264)
</t>
  </si>
  <si>
    <t>GBR ROSSETTO SPA (CF: 00304720287)</t>
  </si>
  <si>
    <t>TINTEGGIATURA DP TRIESTE VIA STOCK</t>
  </si>
  <si>
    <t xml:space="preserve">IL PITTORE DI MUNARI EROS (CF: MNRRSE76E31B563E)
PU.MA. PULIZIE E MANUTENZIONI (CF: 01320170309)
PULITECNICA FRIULANA SRL (CF: 00803500305)
</t>
  </si>
  <si>
    <t>FORNITURA TONER E DRUM UPT GORIZIA</t>
  </si>
  <si>
    <t xml:space="preserve">GBR ROSSETTO SPA (CF: 00304720287)
IS COPY SRL (CF: 00637000324)
MIDA SRL (CF: 01513020238)
MYO S.R.L. (CF: 03222970406)
TECNOCART DI ANTONIO NATALI &amp; C. S.A.S. (CF: 02703241204)
</t>
  </si>
  <si>
    <t>VETROFANIE ORARI TUTTI GLI UFFICI FVG</t>
  </si>
  <si>
    <t xml:space="preserve">ULTRAPIXEL (CF: 01240410322)
</t>
  </si>
  <si>
    <t>ULTRAPIXEL (CF: 01240410322)</t>
  </si>
  <si>
    <t>Fornitura 15 Drum DP Pordenone</t>
  </si>
  <si>
    <t xml:space="preserve">GBR ROSSETTO SPA (CF: 00304720287)
IS COPY SRL (CF: 00637000324)
MIDA SRL (CF: 01513020238)
NUOVA TRIESTEUFFICIO SRL (CF: 01150840328)
TECNOLOGIE SRL (CF: 04178600237)
</t>
  </si>
  <si>
    <t>NUOVA TRIESTEUFFICIO SRL (CF: 01150840328)</t>
  </si>
  <si>
    <t>Portierato extra canone per Dp Udine</t>
  </si>
  <si>
    <t>NUOVO CLIMATIZZATORE SALA SERVER DR FVG 2021</t>
  </si>
  <si>
    <t xml:space="preserve">BLUENERGY ASSISTANCE SRL (CF: 02432350300)
LA BLUECLIMA SRL (CF: 02663460307)
TERMAG MANUTENZIONI (CF: 01237750326)
TERMOIDRAULICA VENETA (CF: DPRGBT63L19F269G)
</t>
  </si>
  <si>
    <t>TERMAG MANUTENZIONI (CF: 01237750326)</t>
  </si>
  <si>
    <t>ABBONAMENTO ANNUALE QUOTIDIANO IL PICCOLO</t>
  </si>
  <si>
    <t xml:space="preserve">GEDI NEWS NETWORK SPA (CF: 06598550587)
</t>
  </si>
  <si>
    <t>GEDI NEWS NETWORK SPA (CF: 06598550587)</t>
  </si>
  <si>
    <t>Servizio di vigilanza armata DP di Pordenone 01/09/2021 â€“ 31/12/2021</t>
  </si>
  <si>
    <t>PORTIERATO UT MONFALCONE (GO)</t>
  </si>
  <si>
    <t xml:space="preserve">C.V. SRLS (CF: 05170700289)
FALCHI SRLS (CF: 04018810244)
RAIDERS SRL (CF: 04579820277)
VERONA 83 SCRL (CF: 01612900231)
</t>
  </si>
  <si>
    <t>FORNITURA TONER E DRUM DP UDINE, UT CERVIGNANO DEL FRIULI, UT TOLMEZZO</t>
  </si>
  <si>
    <t xml:space="preserve">CIVICO5 SRLS (CF: 02937980304)
MIDA SRL (CF: 01513020238)
MYO S.R.L. (CF: 03222970406)
SISTERS SRL (CF: 02316361209)
TECNOCART DI ANTONIO NATALI &amp; C. S.A.S. (CF: 02703241204)
</t>
  </si>
  <si>
    <t>CIVICO5 SRLS (CF: 02937980304)</t>
  </si>
  <si>
    <t>PUBBLICAZIONE RICERCA DI MERCATO SEDE DI UDINE</t>
  </si>
  <si>
    <t xml:space="preserve">A. MANZONI &amp; C. S.P.A. (CF: 04705810150)
</t>
  </si>
  <si>
    <t>A. MANZONI &amp; C. S.P.A. (CF: 04705810150)</t>
  </si>
  <si>
    <t>SMALTIMENTO FUORI USO DP TRIESTE MARZO APRILE 2021</t>
  </si>
  <si>
    <t>MANUTENZIONE STRAORDINARIA ALLARME UT TOLMEZZO AGOSTO 2021</t>
  </si>
  <si>
    <t xml:space="preserve">ITALY SYSTEM SRL (CF: 06363391001)
</t>
  </si>
  <si>
    <t>ITALY SYSTEM SRL (CF: 06363391001)</t>
  </si>
  <si>
    <t>SPOSTAMENTO TORRETTE E SUPPORTO A PARETE MONITOR</t>
  </si>
  <si>
    <t>94 TIMBRI + 3 AUTOINCHIOSTRANTI DR FVG SETTEMBRE 2021</t>
  </si>
  <si>
    <t xml:space="preserve">FACAU (CF: 01304810326)
FCE UDINE (CF: 02407840301)
ZAMPIERI SNC (CF: 03522170244)
</t>
  </si>
  <si>
    <t>ZAMPIERI SNC (CF: 03522170244)</t>
  </si>
  <si>
    <t>TONER DP TS UPT 2021</t>
  </si>
  <si>
    <t xml:space="preserve">NUOVA TRIESTEUFFICIO SRL (CF: 01150840328)
SISTERS SRL (CF: 02316361209)
TECNOCART DI ANTONIO NATALI &amp; C. S.A.S. (CF: 02703241204)
</t>
  </si>
  <si>
    <t>Manutenzione montacarichi Dp Udine</t>
  </si>
  <si>
    <t xml:space="preserve">ASCOOP ASCENSORI SRL (CF: 01093130324)
MINGOT SRL (CF: 00803690320)
MODESTO SRL (CF: 02353370303)
PRM ASCENSORI (CF: 02189971209)
RONCO ASCENSORI SRL (CF: 02820890305)
</t>
  </si>
  <si>
    <t>RONCO ASCENSORI SRL (CF: 02820890305)</t>
  </si>
  <si>
    <t>pulizia extra canone c/o Dp Trieste</t>
  </si>
  <si>
    <t>CARTA DI CREDITO 5 NEXI</t>
  </si>
  <si>
    <t xml:space="preserve">NEXI PAYMENTS S.P.A. (GIÃ  CARTASI SPA) (CF: 04107060966)
</t>
  </si>
  <si>
    <t>NEXI PAYMENTS S.P.A. (GIÃ  CARTASI SPA) (CF: 04107060966)</t>
  </si>
  <si>
    <t>PULIZIA DELLA GRONDAIA, DEI PLUVIALI E DEL TOMBINO - DP GORIZIA</t>
  </si>
  <si>
    <t xml:space="preserve">ALBA CHIARA SRLS (CF: 05188230287)
GROUP F.I.V.E. SOC. COOP. (CF: 03635000239)
LE COSTE S.C.S. (CF: 01301890222)
LORSI SERVICE S.R.L.S. (CF: 02603360229)
MANENTE SPURGHI SRL (CF: 03731650275)
</t>
  </si>
  <si>
    <t>LORSI SERVICE S.R.L.S. (CF: 02603360229)</t>
  </si>
  <si>
    <t>SCALA A CASTELLO 5 GRADINI DP TRIESTE</t>
  </si>
  <si>
    <t xml:space="preserve">FER-COM SRL (CF: 00133620252)
INGROS'S FORNITURE SRL (CF: 00718830292)
MEB S.R.L. (CF: 02282890249)
</t>
  </si>
  <si>
    <t>CORSO FORMAZIONE RLS DUE COLLEGHI DR E DP TS</t>
  </si>
  <si>
    <t xml:space="preserve">E.N.A.I.P. FVG (CF: 80035920323)
</t>
  </si>
  <si>
    <t>E.N.A.I.P. FVG (CF: 80035920323)</t>
  </si>
  <si>
    <t>FORNITURA E POSA IN OPERA CLIMATIZZATORE DP GORIZIA</t>
  </si>
  <si>
    <t xml:space="preserve">ANTARES SRL (CF: 02371800307)
CHIURLO TEC SRL (CF: 02294840307)
I.B. IMPIANTI DI IMERIO BASSO (CF: BSSMRI64R21D956B)
OPTIMA SISTEMI (CF: 02525310302)
TERMOIDRAULICA VENETA (CF: DPRGBT63L19F269G)
</t>
  </si>
  <si>
    <t>TERMOIDRAULICA VENETA (CF: DPRGBT63L19F269G)</t>
  </si>
  <si>
    <t>TONER E DRUM DP TS 2021 E 1. QUAD 2022</t>
  </si>
  <si>
    <t xml:space="preserve">MIDA SRL (CF: 01513020238)
MYO S.R.L. (CF: 03222970406)
PRINK S.P.A. (CF: 02061220394)
REPLAY RIG.MANO COMM.DI F.GIORDANI (CF: GRDFNC57L64F205Y)
TECNOCART DI ANTONIO NATALI &amp; C. S.A.S. (CF: 02703241204)
</t>
  </si>
  <si>
    <t>Servizi di reception c/o palazzo uffici finanziari di Udine</t>
  </si>
  <si>
    <t xml:space="preserve">BATTISTOLLI SERVIZI INTEGRATI S.R.L. (CF: 03897120246)
</t>
  </si>
  <si>
    <t>BATTISTOLLI SERVIZI INTEGRATI S.R.L. (CF: 03897120246)</t>
  </si>
  <si>
    <t>verifica biennale  ascensori Dp Udine e UpT Trieste</t>
  </si>
  <si>
    <t xml:space="preserve">CONSULTEAM S.R.L. (CF: 03545320230)
CTE SRL (CF: 03451850402)
I.A.C.E. SRL (CF: 03603670286)
TRIVENETO SRL (CF: 03829510282)
VENETA ENGINEERING S.R.L. (CF: 00828990226)
</t>
  </si>
  <si>
    <t>TRIVENETO SRL (CF: 03829510282)</t>
  </si>
  <si>
    <t>Servizio di vigilanza armata DP di Pordenone 01/01/2022-31/08/2022</t>
  </si>
  <si>
    <t>SANIFICAZIONE E TINTEGGIATURA ARCHIVIO DP GORIZIA</t>
  </si>
  <si>
    <t xml:space="preserve">DI LENARDA GIANFRANCO SRL (CF: 02717750307)
GRANCARA IMPIANTI SRL (CF: 02153060245)
IL PITTORE DI MUNARI EROS (CF: MNRRSE76E31B563E)
IMPRESA EDILE VENCATO PIETRO E FIGLIO (CF: 00765340245)
RISTRUTTURARE.IT (CF: 01873780934)
</t>
  </si>
  <si>
    <t>Fornitura toner, cartucce e ricambi per stampante DP PN</t>
  </si>
  <si>
    <t xml:space="preserve">4WD INFORMATICA (CF: 01764660229)
CIVICO5 SRLS (CF: 02937980304)
MIDA SRL (CF: 01513020238)
REPLAY RIG.MANO COMM.DI F.GIORDANI (CF: GRDFNC57L64F205Y)
TECNOLOGIE SRL (CF: 04178600237)
</t>
  </si>
  <si>
    <t>VETROFANIE ORARI AGGIORNATI AGOSTO 2021</t>
  </si>
  <si>
    <t>SANIFICANTE BAKTERIO PRIMO SEMESTRE 2022</t>
  </si>
  <si>
    <t xml:space="preserve">CIVICO5 SRLS (CF: 02937980304)
DIMENSIONE PULITO (CF: 02194470304)
IDEACARTA GROUP SRL (CF: 03653280242)
</t>
  </si>
  <si>
    <t>DIMENSIONE PULITO (CF: 02194470304)</t>
  </si>
  <si>
    <t>Pulizia extra canone c/o DR Friuli Venezia Giulia</t>
  </si>
  <si>
    <t>PUBBLICAZIONE RICERCA DI MERCATO SEDE DI UDINE dicembre 2021</t>
  </si>
  <si>
    <t>Fabbisogno cancelleria esercizo 2021 e 2Â° semestre 2022</t>
  </si>
  <si>
    <t xml:space="preserve">CYBER ENGINEERING SRL (CF: 00807770383)
F.LLI BIAGINI SRL (CF: 00960900371)
FRACAU SRL (CF: 00703070326)
KIT UFFICIO SNC (CF: 02529780278)
SISTERS SRL (CF: 02316361209)
</t>
  </si>
  <si>
    <t>F.LLI BIAGINI SRL (CF: 00960900371)</t>
  </si>
  <si>
    <t>PROROGA MANUTENZIONE ELETTRICO NOV 2021 FEB 2022</t>
  </si>
  <si>
    <t>PROROGA MANUTENZIONE ANTINCENDIO NOV 2021 GEN 2022</t>
  </si>
  <si>
    <t>PROROGA MANUTENZIONE SOLLEVAMENTO OTT 2021 GEN 2022</t>
  </si>
  <si>
    <t>PROROGA MANUTENZIONE TERMOIDRAULICO OTT 2021 GEN 2022</t>
  </si>
  <si>
    <t>pulizia straordinaria dp udine</t>
  </si>
  <si>
    <t>Manutenzione programmata impianto allarme ottobre 2021 ottobre 2024</t>
  </si>
  <si>
    <t xml:space="preserve">MED SECURITY SRL (CF: 02777490307)
</t>
  </si>
  <si>
    <t>MED SECURITY SRL (CF: 02777490307)</t>
  </si>
  <si>
    <t xml:space="preserve">pulizia straordinaria 1 ore sportello latisana agosto 2021 </t>
  </si>
  <si>
    <t>MANUTENZIONI TERMOIDRAULICO LUGLIO OTTOBRE 2021</t>
  </si>
  <si>
    <t>PULIZIA STRAORDINARIA ARCHIVI UT CERVIGNANO DEL FRIULI ANNO 2021</t>
  </si>
  <si>
    <t>Arredi per Ufficio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</si>
</sst>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"649508380B"</f>
        <v>649508380B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19578.23</v>
      </c>
      <c r="I3" s="2">
        <v>42368</v>
      </c>
      <c r="J3" s="2">
        <v>42368</v>
      </c>
      <c r="K3">
        <v>18527.91</v>
      </c>
    </row>
    <row r="4" spans="1:11" x14ac:dyDescent="0.25">
      <c r="A4" t="str">
        <f>"61285710C8"</f>
        <v>61285710C8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42065</v>
      </c>
      <c r="J4" s="2">
        <v>42795</v>
      </c>
      <c r="K4">
        <v>1185.5999999999999</v>
      </c>
    </row>
    <row r="5" spans="1:11" x14ac:dyDescent="0.25">
      <c r="A5" t="str">
        <f>"6659914EE1"</f>
        <v>6659914EE1</v>
      </c>
      <c r="B5" t="str">
        <f t="shared" si="0"/>
        <v>06363391001</v>
      </c>
      <c r="C5" t="s">
        <v>16</v>
      </c>
      <c r="D5" t="s">
        <v>24</v>
      </c>
      <c r="E5" t="s">
        <v>25</v>
      </c>
      <c r="F5" s="1" t="s">
        <v>26</v>
      </c>
      <c r="G5" t="s">
        <v>27</v>
      </c>
      <c r="H5">
        <v>0</v>
      </c>
      <c r="I5" s="2">
        <v>42474</v>
      </c>
      <c r="K5">
        <v>20180.759999999998</v>
      </c>
    </row>
    <row r="6" spans="1:11" x14ac:dyDescent="0.25">
      <c r="A6" t="str">
        <f>"662439822A"</f>
        <v>662439822A</v>
      </c>
      <c r="B6" t="str">
        <f t="shared" si="0"/>
        <v>06363391001</v>
      </c>
      <c r="C6" t="s">
        <v>16</v>
      </c>
      <c r="D6" t="s">
        <v>28</v>
      </c>
      <c r="E6" t="s">
        <v>29</v>
      </c>
      <c r="F6" s="1" t="s">
        <v>30</v>
      </c>
      <c r="G6" t="s">
        <v>31</v>
      </c>
      <c r="H6">
        <v>0</v>
      </c>
      <c r="I6" s="2">
        <v>42522</v>
      </c>
      <c r="J6" s="2">
        <v>42886</v>
      </c>
      <c r="K6">
        <v>257312.92</v>
      </c>
    </row>
    <row r="7" spans="1:11" x14ac:dyDescent="0.25">
      <c r="A7" t="str">
        <f>"67773248AF"</f>
        <v>67773248AF</v>
      </c>
      <c r="B7" t="str">
        <f t="shared" si="0"/>
        <v>06363391001</v>
      </c>
      <c r="C7" t="s">
        <v>16</v>
      </c>
      <c r="D7" t="s">
        <v>32</v>
      </c>
      <c r="E7" t="s">
        <v>29</v>
      </c>
      <c r="F7" s="1" t="s">
        <v>33</v>
      </c>
      <c r="G7" t="s">
        <v>34</v>
      </c>
      <c r="H7">
        <v>2260998.35</v>
      </c>
      <c r="I7" s="2">
        <v>42522</v>
      </c>
      <c r="J7" s="2">
        <v>44399</v>
      </c>
      <c r="K7">
        <v>1613131.73</v>
      </c>
    </row>
    <row r="8" spans="1:11" x14ac:dyDescent="0.25">
      <c r="A8" t="str">
        <f>"6690613482"</f>
        <v>6690613482</v>
      </c>
      <c r="B8" t="str">
        <f t="shared" si="0"/>
        <v>06363391001</v>
      </c>
      <c r="C8" t="s">
        <v>16</v>
      </c>
      <c r="D8" t="s">
        <v>35</v>
      </c>
      <c r="E8" t="s">
        <v>29</v>
      </c>
      <c r="F8" s="1" t="s">
        <v>36</v>
      </c>
      <c r="G8" t="s">
        <v>37</v>
      </c>
      <c r="H8">
        <v>463163.96</v>
      </c>
      <c r="I8" s="2">
        <v>42522</v>
      </c>
      <c r="J8" s="2">
        <v>43863</v>
      </c>
      <c r="K8">
        <v>191506.03</v>
      </c>
    </row>
    <row r="9" spans="1:11" x14ac:dyDescent="0.25">
      <c r="A9" t="str">
        <f>"6970039224"</f>
        <v>6970039224</v>
      </c>
      <c r="B9" t="str">
        <f t="shared" si="0"/>
        <v>06363391001</v>
      </c>
      <c r="C9" t="s">
        <v>16</v>
      </c>
      <c r="D9" t="s">
        <v>38</v>
      </c>
      <c r="E9" t="s">
        <v>25</v>
      </c>
      <c r="F9" s="1" t="s">
        <v>39</v>
      </c>
      <c r="G9" t="s">
        <v>40</v>
      </c>
      <c r="H9">
        <v>561.82000000000005</v>
      </c>
      <c r="I9" s="2">
        <v>42774</v>
      </c>
      <c r="K9">
        <v>561.82000000000005</v>
      </c>
    </row>
    <row r="10" spans="1:11" x14ac:dyDescent="0.25">
      <c r="A10" t="str">
        <f>"7017205CBE"</f>
        <v>7017205CBE</v>
      </c>
      <c r="B10" t="str">
        <f t="shared" si="0"/>
        <v>06363391001</v>
      </c>
      <c r="C10" t="s">
        <v>16</v>
      </c>
      <c r="D10" t="s">
        <v>41</v>
      </c>
      <c r="E10" t="s">
        <v>29</v>
      </c>
      <c r="F10" s="1" t="s">
        <v>42</v>
      </c>
      <c r="G10" t="s">
        <v>43</v>
      </c>
      <c r="H10">
        <v>17977.599999999999</v>
      </c>
      <c r="I10" s="2">
        <v>42900</v>
      </c>
      <c r="J10" s="2">
        <v>44725</v>
      </c>
      <c r="K10">
        <v>16292.2</v>
      </c>
    </row>
    <row r="11" spans="1:11" x14ac:dyDescent="0.25">
      <c r="A11" t="str">
        <f>"7127294D0F"</f>
        <v>7127294D0F</v>
      </c>
      <c r="B11" t="str">
        <f t="shared" si="0"/>
        <v>06363391001</v>
      </c>
      <c r="C11" t="s">
        <v>16</v>
      </c>
      <c r="D11" t="s">
        <v>44</v>
      </c>
      <c r="E11" t="s">
        <v>29</v>
      </c>
      <c r="F11" s="1" t="s">
        <v>42</v>
      </c>
      <c r="G11" t="s">
        <v>43</v>
      </c>
      <c r="H11">
        <v>2247.1999999999998</v>
      </c>
      <c r="I11" s="2">
        <v>42950</v>
      </c>
      <c r="J11" s="2">
        <v>44775</v>
      </c>
      <c r="K11">
        <v>1998.63</v>
      </c>
    </row>
    <row r="12" spans="1:11" x14ac:dyDescent="0.25">
      <c r="A12" t="str">
        <f>"7361448B0E"</f>
        <v>7361448B0E</v>
      </c>
      <c r="B12" t="str">
        <f t="shared" si="0"/>
        <v>06363391001</v>
      </c>
      <c r="C12" t="s">
        <v>16</v>
      </c>
      <c r="D12" t="s">
        <v>45</v>
      </c>
      <c r="E12" t="s">
        <v>29</v>
      </c>
      <c r="F12" s="1" t="s">
        <v>46</v>
      </c>
      <c r="G12" t="s">
        <v>47</v>
      </c>
      <c r="H12">
        <v>55408</v>
      </c>
      <c r="I12" s="2">
        <v>43144</v>
      </c>
      <c r="J12" s="2">
        <v>44969</v>
      </c>
      <c r="K12">
        <v>41556.01</v>
      </c>
    </row>
    <row r="13" spans="1:11" x14ac:dyDescent="0.25">
      <c r="A13" t="str">
        <f>"7365154D57"</f>
        <v>7365154D57</v>
      </c>
      <c r="B13" t="str">
        <f t="shared" si="0"/>
        <v>06363391001</v>
      </c>
      <c r="C13" t="s">
        <v>16</v>
      </c>
      <c r="D13" t="s">
        <v>48</v>
      </c>
      <c r="E13" t="s">
        <v>29</v>
      </c>
      <c r="F13" s="1" t="s">
        <v>49</v>
      </c>
      <c r="G13" t="s">
        <v>50</v>
      </c>
      <c r="H13">
        <v>1175525.76</v>
      </c>
      <c r="I13" s="2">
        <v>43160</v>
      </c>
      <c r="J13" s="2">
        <v>43866</v>
      </c>
      <c r="K13">
        <v>1141786.8899999999</v>
      </c>
    </row>
    <row r="14" spans="1:11" x14ac:dyDescent="0.25">
      <c r="A14" t="str">
        <f>"7315486206"</f>
        <v>7315486206</v>
      </c>
      <c r="B14" t="str">
        <f t="shared" si="0"/>
        <v>06363391001</v>
      </c>
      <c r="C14" t="s">
        <v>16</v>
      </c>
      <c r="D14" t="s">
        <v>51</v>
      </c>
      <c r="E14" t="s">
        <v>29</v>
      </c>
      <c r="F14" s="1" t="s">
        <v>42</v>
      </c>
      <c r="G14" t="s">
        <v>43</v>
      </c>
      <c r="H14">
        <v>6765</v>
      </c>
      <c r="I14" s="2">
        <v>43123</v>
      </c>
      <c r="J14" s="2">
        <v>44948</v>
      </c>
      <c r="K14">
        <v>5078.97</v>
      </c>
    </row>
    <row r="15" spans="1:11" x14ac:dyDescent="0.25">
      <c r="A15" t="str">
        <f>"7441373F3F"</f>
        <v>7441373F3F</v>
      </c>
      <c r="B15" t="str">
        <f t="shared" si="0"/>
        <v>06363391001</v>
      </c>
      <c r="C15" t="s">
        <v>16</v>
      </c>
      <c r="D15" t="s">
        <v>52</v>
      </c>
      <c r="E15" t="s">
        <v>29</v>
      </c>
      <c r="F15" s="1" t="s">
        <v>42</v>
      </c>
      <c r="G15" t="s">
        <v>43</v>
      </c>
      <c r="H15">
        <v>9773.6</v>
      </c>
      <c r="I15" s="2">
        <v>43252</v>
      </c>
      <c r="J15" s="2">
        <v>45046</v>
      </c>
      <c r="K15">
        <v>6352.88</v>
      </c>
    </row>
    <row r="16" spans="1:11" x14ac:dyDescent="0.25">
      <c r="A16" t="str">
        <f>"737590662E"</f>
        <v>737590662E</v>
      </c>
      <c r="B16" t="str">
        <f t="shared" si="0"/>
        <v>06363391001</v>
      </c>
      <c r="C16" t="s">
        <v>16</v>
      </c>
      <c r="D16" t="s">
        <v>53</v>
      </c>
      <c r="E16" t="s">
        <v>18</v>
      </c>
      <c r="F16" s="1" t="s">
        <v>54</v>
      </c>
      <c r="G16" t="s">
        <v>55</v>
      </c>
      <c r="H16">
        <v>28329.599999999999</v>
      </c>
      <c r="I16" s="2">
        <v>43222</v>
      </c>
      <c r="J16" s="2">
        <v>43951</v>
      </c>
      <c r="K16">
        <v>28329.599999999999</v>
      </c>
    </row>
    <row r="17" spans="1:11" x14ac:dyDescent="0.25">
      <c r="A17" t="str">
        <f>"74935186AC"</f>
        <v>74935186AC</v>
      </c>
      <c r="B17" t="str">
        <f t="shared" si="0"/>
        <v>06363391001</v>
      </c>
      <c r="C17" t="s">
        <v>16</v>
      </c>
      <c r="D17" t="s">
        <v>56</v>
      </c>
      <c r="E17" t="s">
        <v>29</v>
      </c>
      <c r="F17" s="1" t="s">
        <v>42</v>
      </c>
      <c r="G17" t="s">
        <v>43</v>
      </c>
      <c r="H17">
        <v>13353.4</v>
      </c>
      <c r="I17" s="2">
        <v>43272</v>
      </c>
      <c r="J17" s="2">
        <v>45097</v>
      </c>
      <c r="K17">
        <v>8679.7099999999991</v>
      </c>
    </row>
    <row r="18" spans="1:11" x14ac:dyDescent="0.25">
      <c r="A18" t="str">
        <f>"751196097D"</f>
        <v>751196097D</v>
      </c>
      <c r="B18" t="str">
        <f t="shared" si="0"/>
        <v>06363391001</v>
      </c>
      <c r="C18" t="s">
        <v>16</v>
      </c>
      <c r="D18" t="s">
        <v>57</v>
      </c>
      <c r="E18" t="s">
        <v>25</v>
      </c>
      <c r="F18" s="1" t="s">
        <v>58</v>
      </c>
      <c r="G18" t="s">
        <v>59</v>
      </c>
      <c r="H18">
        <v>5214</v>
      </c>
      <c r="I18" s="2">
        <v>43263</v>
      </c>
      <c r="K18">
        <v>5214</v>
      </c>
    </row>
    <row r="19" spans="1:11" x14ac:dyDescent="0.25">
      <c r="A19" t="str">
        <f>"7877958898"</f>
        <v>7877958898</v>
      </c>
      <c r="B19" t="str">
        <f t="shared" si="0"/>
        <v>06363391001</v>
      </c>
      <c r="C19" t="s">
        <v>16</v>
      </c>
      <c r="D19" t="s">
        <v>60</v>
      </c>
      <c r="E19" t="s">
        <v>18</v>
      </c>
      <c r="F19" s="1" t="s">
        <v>61</v>
      </c>
      <c r="G19" t="s">
        <v>62</v>
      </c>
      <c r="H19">
        <v>540</v>
      </c>
      <c r="I19" s="2">
        <v>43591</v>
      </c>
      <c r="J19" s="2">
        <v>44321</v>
      </c>
      <c r="K19">
        <v>540</v>
      </c>
    </row>
    <row r="20" spans="1:11" x14ac:dyDescent="0.25">
      <c r="A20" t="str">
        <f>"79663686D6"</f>
        <v>79663686D6</v>
      </c>
      <c r="B20" t="str">
        <f t="shared" si="0"/>
        <v>06363391001</v>
      </c>
      <c r="C20" t="s">
        <v>16</v>
      </c>
      <c r="D20" t="s">
        <v>63</v>
      </c>
      <c r="E20" t="s">
        <v>25</v>
      </c>
      <c r="F20" s="1" t="s">
        <v>64</v>
      </c>
      <c r="G20" t="s">
        <v>62</v>
      </c>
      <c r="H20">
        <v>764.51</v>
      </c>
      <c r="I20" s="2">
        <v>43425</v>
      </c>
      <c r="J20" s="2">
        <v>43705</v>
      </c>
      <c r="K20">
        <v>764.51</v>
      </c>
    </row>
    <row r="21" spans="1:11" x14ac:dyDescent="0.25">
      <c r="A21" t="str">
        <f>"7614010FCE"</f>
        <v>7614010FCE</v>
      </c>
      <c r="B21" t="str">
        <f t="shared" si="0"/>
        <v>06363391001</v>
      </c>
      <c r="C21" t="s">
        <v>16</v>
      </c>
      <c r="D21" t="s">
        <v>65</v>
      </c>
      <c r="E21" t="s">
        <v>29</v>
      </c>
      <c r="F21" s="1" t="s">
        <v>42</v>
      </c>
      <c r="G21" t="s">
        <v>43</v>
      </c>
      <c r="H21">
        <v>31764.2</v>
      </c>
      <c r="I21" s="2">
        <v>43792</v>
      </c>
      <c r="J21" s="2">
        <v>45618</v>
      </c>
      <c r="K21">
        <v>20553.14</v>
      </c>
    </row>
    <row r="22" spans="1:11" x14ac:dyDescent="0.25">
      <c r="A22" t="str">
        <f>"75625383C8"</f>
        <v>75625383C8</v>
      </c>
      <c r="B22" t="str">
        <f t="shared" si="0"/>
        <v>06363391001</v>
      </c>
      <c r="C22" t="s">
        <v>16</v>
      </c>
      <c r="D22" t="s">
        <v>66</v>
      </c>
      <c r="E22" t="s">
        <v>29</v>
      </c>
      <c r="F22" s="1" t="s">
        <v>42</v>
      </c>
      <c r="G22" t="s">
        <v>43</v>
      </c>
      <c r="H22">
        <v>6723.2</v>
      </c>
      <c r="I22" s="2">
        <v>43357</v>
      </c>
      <c r="J22" s="2">
        <v>45182</v>
      </c>
      <c r="K22">
        <v>4057.93</v>
      </c>
    </row>
    <row r="23" spans="1:11" x14ac:dyDescent="0.25">
      <c r="A23" t="str">
        <f>"80450254A6"</f>
        <v>80450254A6</v>
      </c>
      <c r="B23" t="str">
        <f t="shared" si="0"/>
        <v>06363391001</v>
      </c>
      <c r="C23" t="s">
        <v>16</v>
      </c>
      <c r="D23" t="s">
        <v>67</v>
      </c>
      <c r="E23" t="s">
        <v>29</v>
      </c>
      <c r="F23" s="1" t="s">
        <v>42</v>
      </c>
      <c r="G23" t="s">
        <v>43</v>
      </c>
      <c r="H23">
        <v>4017.4</v>
      </c>
      <c r="I23" s="2">
        <v>43800</v>
      </c>
      <c r="J23" s="2">
        <v>45626</v>
      </c>
      <c r="K23">
        <v>1406.09</v>
      </c>
    </row>
    <row r="24" spans="1:11" x14ac:dyDescent="0.25">
      <c r="A24" t="str">
        <f>"8109757F2C"</f>
        <v>8109757F2C</v>
      </c>
      <c r="B24" t="str">
        <f t="shared" si="0"/>
        <v>06363391001</v>
      </c>
      <c r="C24" t="s">
        <v>16</v>
      </c>
      <c r="D24" t="s">
        <v>68</v>
      </c>
      <c r="E24" t="s">
        <v>18</v>
      </c>
      <c r="F24" s="1" t="s">
        <v>69</v>
      </c>
      <c r="G24" t="s">
        <v>70</v>
      </c>
      <c r="H24">
        <v>3072</v>
      </c>
      <c r="I24" s="2">
        <v>43831</v>
      </c>
      <c r="J24" s="2">
        <v>44196</v>
      </c>
      <c r="K24">
        <v>2944</v>
      </c>
    </row>
    <row r="25" spans="1:11" x14ac:dyDescent="0.25">
      <c r="A25" t="str">
        <f>"8085965D65"</f>
        <v>8085965D65</v>
      </c>
      <c r="B25" t="str">
        <f t="shared" si="0"/>
        <v>06363391001</v>
      </c>
      <c r="C25" t="s">
        <v>16</v>
      </c>
      <c r="D25" t="s">
        <v>71</v>
      </c>
      <c r="E25" t="s">
        <v>25</v>
      </c>
      <c r="F25" s="1" t="s">
        <v>72</v>
      </c>
      <c r="G25" t="s">
        <v>73</v>
      </c>
      <c r="H25">
        <v>28440</v>
      </c>
      <c r="I25" s="2">
        <v>43832</v>
      </c>
      <c r="J25" s="2">
        <v>44197</v>
      </c>
      <c r="K25">
        <v>28440</v>
      </c>
    </row>
    <row r="26" spans="1:11" x14ac:dyDescent="0.25">
      <c r="A26" t="str">
        <f>"80856476FB"</f>
        <v>80856476FB</v>
      </c>
      <c r="B26" t="str">
        <f t="shared" si="0"/>
        <v>06363391001</v>
      </c>
      <c r="C26" t="s">
        <v>16</v>
      </c>
      <c r="D26" t="s">
        <v>74</v>
      </c>
      <c r="E26" t="s">
        <v>18</v>
      </c>
      <c r="F26" s="1" t="s">
        <v>75</v>
      </c>
      <c r="G26" t="s">
        <v>76</v>
      </c>
      <c r="H26">
        <v>10000</v>
      </c>
      <c r="I26" s="2">
        <v>43804</v>
      </c>
      <c r="J26" s="2">
        <v>44534</v>
      </c>
      <c r="K26">
        <v>5360.02</v>
      </c>
    </row>
    <row r="27" spans="1:11" x14ac:dyDescent="0.25">
      <c r="A27" t="str">
        <f>"75659470FB"</f>
        <v>75659470FB</v>
      </c>
      <c r="B27" t="str">
        <f t="shared" si="0"/>
        <v>06363391001</v>
      </c>
      <c r="C27" t="s">
        <v>16</v>
      </c>
      <c r="D27" t="s">
        <v>77</v>
      </c>
      <c r="E27" t="s">
        <v>18</v>
      </c>
      <c r="F27" s="1" t="s">
        <v>78</v>
      </c>
      <c r="G27" t="s">
        <v>79</v>
      </c>
      <c r="H27">
        <v>4000</v>
      </c>
      <c r="I27" s="2">
        <v>43321</v>
      </c>
      <c r="J27" s="2">
        <v>44052</v>
      </c>
      <c r="K27">
        <v>3358</v>
      </c>
    </row>
    <row r="28" spans="1:11" x14ac:dyDescent="0.25">
      <c r="A28" t="str">
        <f>"8200193555"</f>
        <v>8200193555</v>
      </c>
      <c r="B28" t="str">
        <f t="shared" si="0"/>
        <v>06363391001</v>
      </c>
      <c r="C28" t="s">
        <v>16</v>
      </c>
      <c r="D28" t="s">
        <v>80</v>
      </c>
      <c r="E28" t="s">
        <v>29</v>
      </c>
      <c r="F28" s="1" t="s">
        <v>81</v>
      </c>
      <c r="G28" t="s">
        <v>82</v>
      </c>
      <c r="H28">
        <v>0</v>
      </c>
      <c r="I28" s="2">
        <v>43952</v>
      </c>
      <c r="J28" s="2">
        <v>44316</v>
      </c>
      <c r="K28">
        <v>183645.58</v>
      </c>
    </row>
    <row r="29" spans="1:11" x14ac:dyDescent="0.25">
      <c r="A29" t="str">
        <f>"81905564A1"</f>
        <v>81905564A1</v>
      </c>
      <c r="B29" t="str">
        <f t="shared" si="0"/>
        <v>06363391001</v>
      </c>
      <c r="C29" t="s">
        <v>16</v>
      </c>
      <c r="D29" t="s">
        <v>83</v>
      </c>
      <c r="E29" t="s">
        <v>29</v>
      </c>
      <c r="F29" s="1" t="s">
        <v>84</v>
      </c>
      <c r="G29" t="s">
        <v>85</v>
      </c>
      <c r="H29">
        <v>0</v>
      </c>
      <c r="I29" s="2">
        <v>43922</v>
      </c>
      <c r="J29" s="2">
        <v>44286</v>
      </c>
      <c r="K29">
        <v>29644.43</v>
      </c>
    </row>
    <row r="30" spans="1:11" x14ac:dyDescent="0.25">
      <c r="A30" t="str">
        <f>"81814477A4"</f>
        <v>81814477A4</v>
      </c>
      <c r="B30" t="str">
        <f t="shared" si="0"/>
        <v>06363391001</v>
      </c>
      <c r="C30" t="s">
        <v>16</v>
      </c>
      <c r="D30" t="s">
        <v>86</v>
      </c>
      <c r="E30" t="s">
        <v>25</v>
      </c>
      <c r="F30" s="1" t="s">
        <v>33</v>
      </c>
      <c r="G30" t="s">
        <v>34</v>
      </c>
      <c r="H30">
        <v>103.76</v>
      </c>
      <c r="I30" s="2">
        <v>43868</v>
      </c>
      <c r="J30" s="2">
        <v>43868</v>
      </c>
      <c r="K30">
        <v>0</v>
      </c>
    </row>
    <row r="31" spans="1:11" x14ac:dyDescent="0.25">
      <c r="A31" t="str">
        <f>"8210561148"</f>
        <v>8210561148</v>
      </c>
      <c r="B31" t="str">
        <f t="shared" si="0"/>
        <v>06363391001</v>
      </c>
      <c r="C31" t="s">
        <v>16</v>
      </c>
      <c r="D31" t="s">
        <v>87</v>
      </c>
      <c r="E31" t="s">
        <v>25</v>
      </c>
      <c r="F31" s="1" t="s">
        <v>33</v>
      </c>
      <c r="G31" t="s">
        <v>34</v>
      </c>
      <c r="H31">
        <v>64.849999999999994</v>
      </c>
      <c r="I31" s="2">
        <v>43880</v>
      </c>
      <c r="J31" s="2">
        <v>43881</v>
      </c>
      <c r="K31">
        <v>64.849999999999994</v>
      </c>
    </row>
    <row r="32" spans="1:11" x14ac:dyDescent="0.25">
      <c r="A32" t="str">
        <f>"7761259988"</f>
        <v>7761259988</v>
      </c>
      <c r="B32" t="str">
        <f t="shared" si="0"/>
        <v>06363391001</v>
      </c>
      <c r="C32" t="s">
        <v>16</v>
      </c>
      <c r="D32" t="s">
        <v>88</v>
      </c>
      <c r="E32" t="s">
        <v>29</v>
      </c>
      <c r="F32" s="1" t="s">
        <v>89</v>
      </c>
      <c r="G32" t="s">
        <v>90</v>
      </c>
      <c r="H32">
        <v>0</v>
      </c>
      <c r="I32" s="2">
        <v>43556</v>
      </c>
      <c r="J32" s="2">
        <v>43921</v>
      </c>
      <c r="K32">
        <v>25307.37</v>
      </c>
    </row>
    <row r="33" spans="1:11" x14ac:dyDescent="0.25">
      <c r="A33" t="str">
        <f>"82289128FF"</f>
        <v>82289128FF</v>
      </c>
      <c r="B33" t="str">
        <f t="shared" si="0"/>
        <v>06363391001</v>
      </c>
      <c r="C33" t="s">
        <v>16</v>
      </c>
      <c r="D33" t="s">
        <v>91</v>
      </c>
      <c r="E33" t="s">
        <v>25</v>
      </c>
      <c r="F33" s="1" t="s">
        <v>92</v>
      </c>
      <c r="G33" t="s">
        <v>93</v>
      </c>
      <c r="H33">
        <v>1440</v>
      </c>
      <c r="I33" s="2">
        <v>43922</v>
      </c>
      <c r="J33" s="2">
        <v>44286</v>
      </c>
      <c r="K33">
        <v>1440</v>
      </c>
    </row>
    <row r="34" spans="1:11" x14ac:dyDescent="0.25">
      <c r="A34" t="str">
        <f>"8272579C24"</f>
        <v>8272579C24</v>
      </c>
      <c r="B34" t="str">
        <f t="shared" si="0"/>
        <v>06363391001</v>
      </c>
      <c r="C34" t="s">
        <v>16</v>
      </c>
      <c r="D34" t="s">
        <v>94</v>
      </c>
      <c r="E34" t="s">
        <v>25</v>
      </c>
      <c r="F34" s="1" t="s">
        <v>95</v>
      </c>
      <c r="G34" t="s">
        <v>55</v>
      </c>
      <c r="H34">
        <v>14164.8</v>
      </c>
      <c r="I34" s="2">
        <v>43952</v>
      </c>
      <c r="J34" s="2">
        <v>44316</v>
      </c>
      <c r="K34">
        <v>14164.8</v>
      </c>
    </row>
    <row r="35" spans="1:11" x14ac:dyDescent="0.25">
      <c r="A35" t="str">
        <f>"8218759E78"</f>
        <v>8218759E78</v>
      </c>
      <c r="B35" t="str">
        <f t="shared" ref="B35:B66" si="1">"06363391001"</f>
        <v>06363391001</v>
      </c>
      <c r="C35" t="s">
        <v>16</v>
      </c>
      <c r="D35" t="s">
        <v>96</v>
      </c>
      <c r="E35" t="s">
        <v>25</v>
      </c>
      <c r="F35" s="1" t="s">
        <v>97</v>
      </c>
      <c r="G35" t="s">
        <v>98</v>
      </c>
      <c r="H35">
        <v>39428.639999999999</v>
      </c>
      <c r="I35" s="2">
        <v>43891</v>
      </c>
      <c r="J35" s="2">
        <v>44135</v>
      </c>
      <c r="K35">
        <v>32643.31</v>
      </c>
    </row>
    <row r="36" spans="1:11" x14ac:dyDescent="0.25">
      <c r="A36" t="str">
        <f>"8218846646"</f>
        <v>8218846646</v>
      </c>
      <c r="B36" t="str">
        <f t="shared" si="1"/>
        <v>06363391001</v>
      </c>
      <c r="C36" t="s">
        <v>16</v>
      </c>
      <c r="D36" t="s">
        <v>99</v>
      </c>
      <c r="E36" t="s">
        <v>25</v>
      </c>
      <c r="F36" s="1" t="s">
        <v>64</v>
      </c>
      <c r="G36" t="s">
        <v>62</v>
      </c>
      <c r="H36">
        <v>38016.160000000003</v>
      </c>
      <c r="I36" s="2">
        <v>43891</v>
      </c>
      <c r="J36" s="2">
        <v>44135</v>
      </c>
      <c r="K36">
        <v>26498.28</v>
      </c>
    </row>
    <row r="37" spans="1:11" x14ac:dyDescent="0.25">
      <c r="A37" t="str">
        <f>"8337858A14"</f>
        <v>8337858A14</v>
      </c>
      <c r="B37" t="str">
        <f t="shared" si="1"/>
        <v>06363391001</v>
      </c>
      <c r="C37" t="s">
        <v>16</v>
      </c>
      <c r="D37" t="s">
        <v>100</v>
      </c>
      <c r="E37" t="s">
        <v>25</v>
      </c>
      <c r="F37" s="1" t="s">
        <v>101</v>
      </c>
      <c r="G37" t="s">
        <v>102</v>
      </c>
      <c r="H37">
        <v>32375.55</v>
      </c>
      <c r="I37" s="2">
        <v>44013</v>
      </c>
      <c r="J37" s="2">
        <v>44135</v>
      </c>
      <c r="K37">
        <v>22116.32</v>
      </c>
    </row>
    <row r="38" spans="1:11" x14ac:dyDescent="0.25">
      <c r="A38" t="str">
        <f>"816410723A"</f>
        <v>816410723A</v>
      </c>
      <c r="B38" t="str">
        <f t="shared" si="1"/>
        <v>06363391001</v>
      </c>
      <c r="C38" t="s">
        <v>16</v>
      </c>
      <c r="D38" t="s">
        <v>103</v>
      </c>
      <c r="E38" t="s">
        <v>29</v>
      </c>
      <c r="F38" s="1" t="s">
        <v>104</v>
      </c>
      <c r="G38" t="s">
        <v>105</v>
      </c>
      <c r="H38">
        <v>1300817.68</v>
      </c>
      <c r="I38" s="2">
        <v>43862</v>
      </c>
      <c r="J38" s="2">
        <v>44620</v>
      </c>
      <c r="K38">
        <v>566819.83999999997</v>
      </c>
    </row>
    <row r="39" spans="1:11" x14ac:dyDescent="0.25">
      <c r="A39" t="str">
        <f>"8164124042"</f>
        <v>8164124042</v>
      </c>
      <c r="B39" t="str">
        <f t="shared" si="1"/>
        <v>06363391001</v>
      </c>
      <c r="C39" t="s">
        <v>16</v>
      </c>
      <c r="D39" t="s">
        <v>106</v>
      </c>
      <c r="E39" t="s">
        <v>29</v>
      </c>
      <c r="F39" s="1" t="s">
        <v>104</v>
      </c>
      <c r="G39" t="s">
        <v>105</v>
      </c>
      <c r="H39">
        <v>27416</v>
      </c>
      <c r="I39" s="2">
        <v>43862</v>
      </c>
      <c r="J39" s="2">
        <v>44620</v>
      </c>
      <c r="K39">
        <v>1263.49</v>
      </c>
    </row>
    <row r="40" spans="1:11" x14ac:dyDescent="0.25">
      <c r="A40" t="str">
        <f>"8302571A53"</f>
        <v>8302571A53</v>
      </c>
      <c r="B40" t="str">
        <f t="shared" si="1"/>
        <v>06363391001</v>
      </c>
      <c r="C40" t="s">
        <v>16</v>
      </c>
      <c r="D40" t="s">
        <v>107</v>
      </c>
      <c r="E40" t="s">
        <v>25</v>
      </c>
      <c r="F40" s="1" t="s">
        <v>33</v>
      </c>
      <c r="G40" t="s">
        <v>34</v>
      </c>
      <c r="H40">
        <v>6500</v>
      </c>
      <c r="I40" s="2">
        <v>43969</v>
      </c>
      <c r="K40">
        <v>0</v>
      </c>
    </row>
    <row r="41" spans="1:11" x14ac:dyDescent="0.25">
      <c r="A41" t="str">
        <f>"8385107930"</f>
        <v>8385107930</v>
      </c>
      <c r="B41" t="str">
        <f t="shared" si="1"/>
        <v>06363391001</v>
      </c>
      <c r="C41" t="s">
        <v>16</v>
      </c>
      <c r="D41" t="s">
        <v>108</v>
      </c>
      <c r="E41" t="s">
        <v>29</v>
      </c>
      <c r="F41" s="1" t="s">
        <v>84</v>
      </c>
      <c r="G41" t="s">
        <v>85</v>
      </c>
      <c r="H41">
        <v>250000</v>
      </c>
      <c r="I41" s="2">
        <v>44105</v>
      </c>
      <c r="J41" s="2">
        <v>44469</v>
      </c>
      <c r="K41">
        <v>50807.97</v>
      </c>
    </row>
    <row r="42" spans="1:11" x14ac:dyDescent="0.25">
      <c r="A42" t="str">
        <f>"821628982B"</f>
        <v>821628982B</v>
      </c>
      <c r="B42" t="str">
        <f t="shared" si="1"/>
        <v>06363391001</v>
      </c>
      <c r="C42" t="s">
        <v>16</v>
      </c>
      <c r="D42" t="s">
        <v>109</v>
      </c>
      <c r="E42" t="s">
        <v>25</v>
      </c>
      <c r="F42" s="1" t="s">
        <v>33</v>
      </c>
      <c r="G42" t="s">
        <v>34</v>
      </c>
      <c r="H42">
        <v>6500</v>
      </c>
      <c r="I42" s="2">
        <v>43879</v>
      </c>
      <c r="K42">
        <v>0</v>
      </c>
    </row>
    <row r="43" spans="1:11" x14ac:dyDescent="0.25">
      <c r="A43" t="str">
        <f>"8394170039"</f>
        <v>8394170039</v>
      </c>
      <c r="B43" t="str">
        <f t="shared" si="1"/>
        <v>06363391001</v>
      </c>
      <c r="C43" t="s">
        <v>16</v>
      </c>
      <c r="D43" t="s">
        <v>110</v>
      </c>
      <c r="E43" t="s">
        <v>29</v>
      </c>
      <c r="F43" s="1" t="s">
        <v>111</v>
      </c>
      <c r="G43" t="s">
        <v>112</v>
      </c>
      <c r="H43">
        <v>7353</v>
      </c>
      <c r="I43" s="2">
        <v>44075</v>
      </c>
      <c r="J43" s="2">
        <v>44196</v>
      </c>
      <c r="K43">
        <v>7267.5</v>
      </c>
    </row>
    <row r="44" spans="1:11" x14ac:dyDescent="0.25">
      <c r="A44" t="str">
        <f>"8369874E83"</f>
        <v>8369874E83</v>
      </c>
      <c r="B44" t="str">
        <f t="shared" si="1"/>
        <v>06363391001</v>
      </c>
      <c r="C44" t="s">
        <v>16</v>
      </c>
      <c r="D44" t="s">
        <v>113</v>
      </c>
      <c r="E44" t="s">
        <v>18</v>
      </c>
      <c r="F44" s="1" t="s">
        <v>114</v>
      </c>
      <c r="G44" t="s">
        <v>115</v>
      </c>
      <c r="H44">
        <v>8826.82</v>
      </c>
      <c r="I44" s="2">
        <v>44075</v>
      </c>
      <c r="J44" s="2">
        <v>44439</v>
      </c>
      <c r="K44">
        <v>8666.9</v>
      </c>
    </row>
    <row r="45" spans="1:11" x14ac:dyDescent="0.25">
      <c r="A45" t="str">
        <f>"85305039C3"</f>
        <v>85305039C3</v>
      </c>
      <c r="B45" t="str">
        <f t="shared" si="1"/>
        <v>06363391001</v>
      </c>
      <c r="C45" t="s">
        <v>16</v>
      </c>
      <c r="D45" t="s">
        <v>116</v>
      </c>
      <c r="E45" t="s">
        <v>25</v>
      </c>
      <c r="F45" s="1" t="s">
        <v>33</v>
      </c>
      <c r="G45" t="s">
        <v>34</v>
      </c>
      <c r="H45">
        <v>259.39999999999998</v>
      </c>
      <c r="I45" s="2">
        <v>44166</v>
      </c>
      <c r="J45" s="2">
        <v>44196</v>
      </c>
      <c r="K45">
        <v>259.39999999999998</v>
      </c>
    </row>
    <row r="46" spans="1:11" x14ac:dyDescent="0.25">
      <c r="A46" t="str">
        <f>"8493934812"</f>
        <v>8493934812</v>
      </c>
      <c r="B46" t="str">
        <f t="shared" si="1"/>
        <v>06363391001</v>
      </c>
      <c r="C46" t="s">
        <v>16</v>
      </c>
      <c r="D46" t="s">
        <v>117</v>
      </c>
      <c r="E46" t="s">
        <v>18</v>
      </c>
      <c r="F46" s="1" t="s">
        <v>118</v>
      </c>
      <c r="G46" t="s">
        <v>115</v>
      </c>
      <c r="H46">
        <v>20138.04</v>
      </c>
      <c r="I46" s="2">
        <v>44198</v>
      </c>
      <c r="J46" s="2">
        <v>44926</v>
      </c>
      <c r="K46">
        <v>10069</v>
      </c>
    </row>
    <row r="47" spans="1:11" x14ac:dyDescent="0.25">
      <c r="A47" t="str">
        <f>"8513777F06"</f>
        <v>8513777F06</v>
      </c>
      <c r="B47" t="str">
        <f t="shared" si="1"/>
        <v>06363391001</v>
      </c>
      <c r="C47" t="s">
        <v>16</v>
      </c>
      <c r="D47" t="s">
        <v>119</v>
      </c>
      <c r="E47" t="s">
        <v>18</v>
      </c>
      <c r="F47" s="1" t="s">
        <v>120</v>
      </c>
      <c r="G47" t="s">
        <v>121</v>
      </c>
      <c r="H47">
        <v>36000</v>
      </c>
      <c r="I47" s="2">
        <v>44166</v>
      </c>
      <c r="J47" s="2">
        <v>44530</v>
      </c>
      <c r="K47">
        <v>23300</v>
      </c>
    </row>
    <row r="48" spans="1:11" x14ac:dyDescent="0.25">
      <c r="A48" t="str">
        <f>"85260352a9"</f>
        <v>85260352a9</v>
      </c>
      <c r="B48" t="str">
        <f t="shared" si="1"/>
        <v>06363391001</v>
      </c>
      <c r="C48" t="s">
        <v>16</v>
      </c>
      <c r="D48" t="s">
        <v>122</v>
      </c>
      <c r="E48" t="s">
        <v>25</v>
      </c>
      <c r="F48" s="1" t="s">
        <v>72</v>
      </c>
      <c r="G48" t="s">
        <v>73</v>
      </c>
      <c r="H48">
        <v>28440</v>
      </c>
      <c r="I48" s="2">
        <v>44198</v>
      </c>
      <c r="J48" s="2">
        <v>44561</v>
      </c>
      <c r="K48">
        <v>26070</v>
      </c>
    </row>
    <row r="49" spans="1:11" x14ac:dyDescent="0.25">
      <c r="A49" t="str">
        <f>"8486048C55"</f>
        <v>8486048C55</v>
      </c>
      <c r="B49" t="str">
        <f t="shared" si="1"/>
        <v>06363391001</v>
      </c>
      <c r="C49" t="s">
        <v>16</v>
      </c>
      <c r="D49" t="s">
        <v>123</v>
      </c>
      <c r="E49" t="s">
        <v>29</v>
      </c>
      <c r="F49" s="1" t="s">
        <v>124</v>
      </c>
      <c r="G49" t="s">
        <v>125</v>
      </c>
      <c r="H49">
        <v>20384</v>
      </c>
      <c r="I49" s="2">
        <v>44166</v>
      </c>
      <c r="J49" s="2">
        <v>45626</v>
      </c>
      <c r="K49">
        <v>3949.4</v>
      </c>
    </row>
    <row r="50" spans="1:11" x14ac:dyDescent="0.25">
      <c r="A50" t="str">
        <f>"8251792A2B"</f>
        <v>8251792A2B</v>
      </c>
      <c r="B50" t="str">
        <f t="shared" si="1"/>
        <v>06363391001</v>
      </c>
      <c r="C50" t="s">
        <v>16</v>
      </c>
      <c r="D50" t="s">
        <v>126</v>
      </c>
      <c r="E50" t="s">
        <v>29</v>
      </c>
      <c r="F50" s="1" t="s">
        <v>127</v>
      </c>
      <c r="G50" t="s">
        <v>128</v>
      </c>
      <c r="H50">
        <v>150000</v>
      </c>
      <c r="I50" s="2">
        <v>44044</v>
      </c>
      <c r="J50" s="2">
        <v>45138</v>
      </c>
      <c r="K50">
        <v>11976.35</v>
      </c>
    </row>
    <row r="51" spans="1:11" x14ac:dyDescent="0.25">
      <c r="A51" t="str">
        <f>"8564365194"</f>
        <v>8564365194</v>
      </c>
      <c r="B51" t="str">
        <f t="shared" si="1"/>
        <v>06363391001</v>
      </c>
      <c r="C51" t="s">
        <v>16</v>
      </c>
      <c r="D51" t="s">
        <v>129</v>
      </c>
      <c r="E51" t="s">
        <v>25</v>
      </c>
      <c r="F51" s="1" t="s">
        <v>111</v>
      </c>
      <c r="G51" t="s">
        <v>112</v>
      </c>
      <c r="H51">
        <v>15120</v>
      </c>
      <c r="I51" s="2">
        <v>44197</v>
      </c>
      <c r="J51" s="2">
        <v>44439</v>
      </c>
      <c r="K51">
        <v>14656.5</v>
      </c>
    </row>
    <row r="52" spans="1:11" x14ac:dyDescent="0.25">
      <c r="A52" t="str">
        <f>"8561681AA9"</f>
        <v>8561681AA9</v>
      </c>
      <c r="B52" t="str">
        <f t="shared" si="1"/>
        <v>06363391001</v>
      </c>
      <c r="C52" t="s">
        <v>16</v>
      </c>
      <c r="D52" t="s">
        <v>130</v>
      </c>
      <c r="E52" t="s">
        <v>18</v>
      </c>
      <c r="F52" s="1" t="s">
        <v>131</v>
      </c>
      <c r="G52" t="s">
        <v>132</v>
      </c>
      <c r="H52">
        <v>91</v>
      </c>
      <c r="I52" s="2">
        <v>44209</v>
      </c>
      <c r="J52" s="2">
        <v>44209</v>
      </c>
      <c r="K52">
        <v>91</v>
      </c>
    </row>
    <row r="53" spans="1:11" x14ac:dyDescent="0.25">
      <c r="A53" t="str">
        <f>"854734650D"</f>
        <v>854734650D</v>
      </c>
      <c r="B53" t="str">
        <f t="shared" si="1"/>
        <v>06363391001</v>
      </c>
      <c r="C53" t="s">
        <v>16</v>
      </c>
      <c r="D53" t="s">
        <v>133</v>
      </c>
      <c r="E53" t="s">
        <v>18</v>
      </c>
      <c r="F53" s="1" t="s">
        <v>111</v>
      </c>
      <c r="G53" t="s">
        <v>112</v>
      </c>
      <c r="H53">
        <v>4650</v>
      </c>
      <c r="I53" s="2">
        <v>44197</v>
      </c>
      <c r="J53" s="2">
        <v>44926</v>
      </c>
      <c r="K53">
        <v>1937.5</v>
      </c>
    </row>
    <row r="54" spans="1:11" x14ac:dyDescent="0.25">
      <c r="A54" t="str">
        <f>"8492682EE1"</f>
        <v>8492682EE1</v>
      </c>
      <c r="B54" t="str">
        <f t="shared" si="1"/>
        <v>06363391001</v>
      </c>
      <c r="C54" t="s">
        <v>16</v>
      </c>
      <c r="D54" t="s">
        <v>134</v>
      </c>
      <c r="E54" t="s">
        <v>18</v>
      </c>
      <c r="F54" s="1" t="s">
        <v>135</v>
      </c>
      <c r="G54" t="s">
        <v>136</v>
      </c>
      <c r="H54">
        <v>17750</v>
      </c>
      <c r="I54" s="2">
        <v>44187</v>
      </c>
      <c r="J54" s="2">
        <v>44227</v>
      </c>
      <c r="K54">
        <v>17750</v>
      </c>
    </row>
    <row r="55" spans="1:11" x14ac:dyDescent="0.25">
      <c r="A55" t="str">
        <f>"84816910D6"</f>
        <v>84816910D6</v>
      </c>
      <c r="B55" t="str">
        <f t="shared" si="1"/>
        <v>06363391001</v>
      </c>
      <c r="C55" t="s">
        <v>16</v>
      </c>
      <c r="D55" t="s">
        <v>137</v>
      </c>
      <c r="E55" t="s">
        <v>25</v>
      </c>
      <c r="F55" s="1" t="s">
        <v>97</v>
      </c>
      <c r="G55" t="s">
        <v>98</v>
      </c>
      <c r="H55">
        <v>28512.12</v>
      </c>
      <c r="I55" s="2">
        <v>44136</v>
      </c>
      <c r="J55" s="2">
        <v>44316</v>
      </c>
      <c r="K55">
        <v>17675.3</v>
      </c>
    </row>
    <row r="56" spans="1:11" x14ac:dyDescent="0.25">
      <c r="A56" t="str">
        <f>"859384593C"</f>
        <v>859384593C</v>
      </c>
      <c r="B56" t="str">
        <f t="shared" si="1"/>
        <v>06363391001</v>
      </c>
      <c r="C56" t="s">
        <v>16</v>
      </c>
      <c r="D56" t="s">
        <v>138</v>
      </c>
      <c r="E56" t="s">
        <v>29</v>
      </c>
      <c r="F56" s="1" t="s">
        <v>139</v>
      </c>
      <c r="G56" t="s">
        <v>140</v>
      </c>
      <c r="H56">
        <v>0</v>
      </c>
      <c r="I56" s="2">
        <v>44215</v>
      </c>
      <c r="J56" s="2">
        <v>44227</v>
      </c>
      <c r="K56">
        <v>6302.8</v>
      </c>
    </row>
    <row r="57" spans="1:11" x14ac:dyDescent="0.25">
      <c r="A57" t="str">
        <f>"8481706D33"</f>
        <v>8481706D33</v>
      </c>
      <c r="B57" t="str">
        <f t="shared" si="1"/>
        <v>06363391001</v>
      </c>
      <c r="C57" t="s">
        <v>16</v>
      </c>
      <c r="D57" t="s">
        <v>141</v>
      </c>
      <c r="E57" t="s">
        <v>25</v>
      </c>
      <c r="F57" s="1" t="s">
        <v>64</v>
      </c>
      <c r="G57" t="s">
        <v>62</v>
      </c>
      <c r="H57">
        <v>28512.12</v>
      </c>
      <c r="I57" s="2">
        <v>44136</v>
      </c>
      <c r="J57" s="2">
        <v>44316</v>
      </c>
      <c r="K57">
        <v>9778.1200000000008</v>
      </c>
    </row>
    <row r="58" spans="1:11" x14ac:dyDescent="0.25">
      <c r="A58" t="str">
        <f>"848165317A"</f>
        <v>848165317A</v>
      </c>
      <c r="B58" t="str">
        <f t="shared" si="1"/>
        <v>06363391001</v>
      </c>
      <c r="C58" t="s">
        <v>16</v>
      </c>
      <c r="D58" t="s">
        <v>142</v>
      </c>
      <c r="E58" t="s">
        <v>25</v>
      </c>
      <c r="F58" s="1" t="s">
        <v>143</v>
      </c>
      <c r="G58" t="s">
        <v>144</v>
      </c>
      <c r="H58">
        <v>28512.12</v>
      </c>
      <c r="I58" s="2">
        <v>44136</v>
      </c>
      <c r="J58" s="2">
        <v>44316</v>
      </c>
      <c r="K58">
        <v>9851.7999999999993</v>
      </c>
    </row>
    <row r="59" spans="1:11" x14ac:dyDescent="0.25">
      <c r="A59" t="str">
        <f>"848163529F"</f>
        <v>848163529F</v>
      </c>
      <c r="B59" t="str">
        <f t="shared" si="1"/>
        <v>06363391001</v>
      </c>
      <c r="C59" t="s">
        <v>16</v>
      </c>
      <c r="D59" t="s">
        <v>145</v>
      </c>
      <c r="E59" t="s">
        <v>25</v>
      </c>
      <c r="F59" s="1" t="s">
        <v>101</v>
      </c>
      <c r="G59" t="s">
        <v>102</v>
      </c>
      <c r="H59">
        <v>32327.16</v>
      </c>
      <c r="I59" s="2">
        <v>44136</v>
      </c>
      <c r="J59" s="2">
        <v>44255</v>
      </c>
      <c r="K59">
        <v>26312.53</v>
      </c>
    </row>
    <row r="60" spans="1:11" x14ac:dyDescent="0.25">
      <c r="A60" t="str">
        <f>"8594098A04"</f>
        <v>8594098A04</v>
      </c>
      <c r="B60" t="str">
        <f t="shared" si="1"/>
        <v>06363391001</v>
      </c>
      <c r="C60" t="s">
        <v>16</v>
      </c>
      <c r="D60" t="s">
        <v>146</v>
      </c>
      <c r="E60" t="s">
        <v>29</v>
      </c>
      <c r="F60" s="1" t="s">
        <v>84</v>
      </c>
      <c r="G60" t="s">
        <v>85</v>
      </c>
      <c r="H60">
        <v>250000</v>
      </c>
      <c r="I60" s="2">
        <v>44287</v>
      </c>
      <c r="J60" s="2">
        <v>44681</v>
      </c>
      <c r="K60">
        <v>29481.77</v>
      </c>
    </row>
    <row r="61" spans="1:11" x14ac:dyDescent="0.25">
      <c r="A61" t="str">
        <f>"8593895281"</f>
        <v>8593895281</v>
      </c>
      <c r="B61" t="str">
        <f t="shared" si="1"/>
        <v>06363391001</v>
      </c>
      <c r="C61" t="s">
        <v>16</v>
      </c>
      <c r="D61" t="s">
        <v>147</v>
      </c>
      <c r="E61" t="s">
        <v>29</v>
      </c>
      <c r="F61" s="1" t="s">
        <v>81</v>
      </c>
      <c r="G61" t="s">
        <v>82</v>
      </c>
      <c r="H61">
        <v>0</v>
      </c>
      <c r="I61" s="2">
        <v>44287</v>
      </c>
      <c r="J61" s="2">
        <v>44651</v>
      </c>
      <c r="K61">
        <v>110954.92</v>
      </c>
    </row>
    <row r="62" spans="1:11" x14ac:dyDescent="0.25">
      <c r="A62" t="str">
        <f>"8573762C37"</f>
        <v>8573762C37</v>
      </c>
      <c r="B62" t="str">
        <f t="shared" si="1"/>
        <v>06363391001</v>
      </c>
      <c r="C62" t="s">
        <v>16</v>
      </c>
      <c r="D62" t="s">
        <v>148</v>
      </c>
      <c r="E62" t="s">
        <v>18</v>
      </c>
      <c r="F62" s="1" t="s">
        <v>149</v>
      </c>
      <c r="G62" t="s">
        <v>150</v>
      </c>
      <c r="H62">
        <v>199</v>
      </c>
      <c r="I62" s="2">
        <v>44215</v>
      </c>
      <c r="J62" s="2">
        <v>44215</v>
      </c>
      <c r="K62">
        <v>199</v>
      </c>
    </row>
    <row r="63" spans="1:11" x14ac:dyDescent="0.25">
      <c r="A63" t="str">
        <f>"8513747647"</f>
        <v>8513747647</v>
      </c>
      <c r="B63" t="str">
        <f t="shared" si="1"/>
        <v>06363391001</v>
      </c>
      <c r="C63" t="s">
        <v>16</v>
      </c>
      <c r="D63" t="s">
        <v>151</v>
      </c>
      <c r="E63" t="s">
        <v>18</v>
      </c>
      <c r="F63" s="1" t="s">
        <v>152</v>
      </c>
      <c r="G63" t="s">
        <v>136</v>
      </c>
      <c r="H63">
        <v>3150</v>
      </c>
      <c r="I63" s="2">
        <v>44176</v>
      </c>
      <c r="J63" s="2">
        <v>44200</v>
      </c>
      <c r="K63">
        <v>3150</v>
      </c>
    </row>
    <row r="64" spans="1:11" x14ac:dyDescent="0.25">
      <c r="A64" t="str">
        <f>"8599102B72"</f>
        <v>8599102B72</v>
      </c>
      <c r="B64" t="str">
        <f t="shared" si="1"/>
        <v>06363391001</v>
      </c>
      <c r="C64" t="s">
        <v>16</v>
      </c>
      <c r="D64" t="s">
        <v>153</v>
      </c>
      <c r="E64" t="s">
        <v>18</v>
      </c>
      <c r="F64" s="1" t="s">
        <v>154</v>
      </c>
      <c r="G64" t="s">
        <v>155</v>
      </c>
      <c r="H64">
        <v>945.73</v>
      </c>
      <c r="I64" s="2">
        <v>44223</v>
      </c>
      <c r="J64" s="2">
        <v>44245</v>
      </c>
      <c r="K64">
        <v>945.73</v>
      </c>
    </row>
    <row r="65" spans="1:11" x14ac:dyDescent="0.25">
      <c r="A65" t="str">
        <f>"8615335F56"</f>
        <v>8615335F56</v>
      </c>
      <c r="B65" t="str">
        <f t="shared" si="1"/>
        <v>06363391001</v>
      </c>
      <c r="C65" t="s">
        <v>16</v>
      </c>
      <c r="D65" t="s">
        <v>156</v>
      </c>
      <c r="E65" t="s">
        <v>25</v>
      </c>
      <c r="F65" s="1" t="s">
        <v>157</v>
      </c>
      <c r="G65" t="s">
        <v>158</v>
      </c>
      <c r="H65">
        <v>83</v>
      </c>
      <c r="I65" s="2">
        <v>44232</v>
      </c>
      <c r="K65">
        <v>83</v>
      </c>
    </row>
    <row r="66" spans="1:11" x14ac:dyDescent="0.25">
      <c r="A66" t="str">
        <f>"8603890AA1"</f>
        <v>8603890AA1</v>
      </c>
      <c r="B66" t="str">
        <f t="shared" si="1"/>
        <v>06363391001</v>
      </c>
      <c r="C66" t="s">
        <v>16</v>
      </c>
      <c r="D66" t="s">
        <v>159</v>
      </c>
      <c r="E66" t="s">
        <v>29</v>
      </c>
      <c r="F66" s="1" t="s">
        <v>160</v>
      </c>
      <c r="G66" t="s">
        <v>161</v>
      </c>
      <c r="H66">
        <v>53383.5</v>
      </c>
      <c r="I66" s="2">
        <v>44169</v>
      </c>
      <c r="J66" s="2">
        <v>44534</v>
      </c>
      <c r="K66">
        <v>28957.5</v>
      </c>
    </row>
    <row r="67" spans="1:11" x14ac:dyDescent="0.25">
      <c r="A67" t="str">
        <f>"8587689127"</f>
        <v>8587689127</v>
      </c>
      <c r="B67" t="str">
        <f t="shared" ref="B67:B98" si="2">"06363391001"</f>
        <v>06363391001</v>
      </c>
      <c r="C67" t="s">
        <v>16</v>
      </c>
      <c r="D67" t="s">
        <v>162</v>
      </c>
      <c r="E67" t="s">
        <v>18</v>
      </c>
      <c r="F67" s="1" t="s">
        <v>163</v>
      </c>
      <c r="G67" t="s">
        <v>164</v>
      </c>
      <c r="H67">
        <v>1600</v>
      </c>
      <c r="I67" s="2">
        <v>44222</v>
      </c>
      <c r="J67" s="2">
        <v>44224</v>
      </c>
      <c r="K67">
        <v>1600</v>
      </c>
    </row>
    <row r="68" spans="1:11" x14ac:dyDescent="0.25">
      <c r="A68" t="str">
        <f>"8622866620"</f>
        <v>8622866620</v>
      </c>
      <c r="B68" t="str">
        <f t="shared" si="2"/>
        <v>06363391001</v>
      </c>
      <c r="C68" t="s">
        <v>16</v>
      </c>
      <c r="D68" t="s">
        <v>165</v>
      </c>
      <c r="E68" t="s">
        <v>25</v>
      </c>
      <c r="F68" s="1" t="s">
        <v>97</v>
      </c>
      <c r="G68" t="s">
        <v>98</v>
      </c>
      <c r="H68">
        <v>6615</v>
      </c>
      <c r="I68" s="2">
        <v>44239</v>
      </c>
      <c r="K68">
        <v>6615</v>
      </c>
    </row>
    <row r="69" spans="1:11" x14ac:dyDescent="0.25">
      <c r="A69" t="str">
        <f>"8620743E29"</f>
        <v>8620743E29</v>
      </c>
      <c r="B69" t="str">
        <f t="shared" si="2"/>
        <v>06363391001</v>
      </c>
      <c r="C69" t="s">
        <v>16</v>
      </c>
      <c r="D69" t="s">
        <v>166</v>
      </c>
      <c r="E69" t="s">
        <v>25</v>
      </c>
      <c r="F69" s="1" t="s">
        <v>167</v>
      </c>
      <c r="G69" t="s">
        <v>168</v>
      </c>
      <c r="H69">
        <v>441</v>
      </c>
      <c r="I69" s="2">
        <v>44242</v>
      </c>
      <c r="J69" s="2">
        <v>44252</v>
      </c>
      <c r="K69">
        <v>441</v>
      </c>
    </row>
    <row r="70" spans="1:11" x14ac:dyDescent="0.25">
      <c r="A70" t="str">
        <f>"8629518787"</f>
        <v>8629518787</v>
      </c>
      <c r="B70" t="str">
        <f t="shared" si="2"/>
        <v>06363391001</v>
      </c>
      <c r="C70" t="s">
        <v>16</v>
      </c>
      <c r="D70" t="s">
        <v>169</v>
      </c>
      <c r="E70" t="s">
        <v>18</v>
      </c>
      <c r="F70" s="1" t="s">
        <v>170</v>
      </c>
      <c r="G70" t="s">
        <v>20</v>
      </c>
      <c r="H70">
        <v>5101.37</v>
      </c>
      <c r="I70" s="2">
        <v>44278</v>
      </c>
      <c r="J70" s="2">
        <v>44285</v>
      </c>
      <c r="K70">
        <v>5101.37</v>
      </c>
    </row>
    <row r="71" spans="1:11" x14ac:dyDescent="0.25">
      <c r="A71" t="str">
        <f>"8613938E7F"</f>
        <v>8613938E7F</v>
      </c>
      <c r="B71" t="str">
        <f t="shared" si="2"/>
        <v>06363391001</v>
      </c>
      <c r="C71" t="s">
        <v>16</v>
      </c>
      <c r="D71" t="s">
        <v>171</v>
      </c>
      <c r="E71" t="s">
        <v>18</v>
      </c>
      <c r="F71" s="1" t="s">
        <v>172</v>
      </c>
      <c r="G71" t="s">
        <v>76</v>
      </c>
      <c r="H71">
        <v>1345</v>
      </c>
      <c r="I71" s="2">
        <v>44238</v>
      </c>
      <c r="J71" s="2">
        <v>44260</v>
      </c>
      <c r="K71">
        <v>1345</v>
      </c>
    </row>
    <row r="72" spans="1:11" x14ac:dyDescent="0.25">
      <c r="A72" t="str">
        <f>"8649310468"</f>
        <v>8649310468</v>
      </c>
      <c r="B72" t="str">
        <f t="shared" si="2"/>
        <v>06363391001</v>
      </c>
      <c r="C72" t="s">
        <v>16</v>
      </c>
      <c r="D72" t="s">
        <v>173</v>
      </c>
      <c r="E72" t="s">
        <v>29</v>
      </c>
      <c r="F72" s="1" t="s">
        <v>174</v>
      </c>
      <c r="G72" t="s">
        <v>175</v>
      </c>
      <c r="H72">
        <v>281243.52000000002</v>
      </c>
      <c r="I72" s="2">
        <v>44265</v>
      </c>
      <c r="J72" s="2">
        <v>45747</v>
      </c>
      <c r="K72">
        <v>19220.2</v>
      </c>
    </row>
    <row r="73" spans="1:11" x14ac:dyDescent="0.25">
      <c r="A73" t="str">
        <f>"8634995F48"</f>
        <v>8634995F48</v>
      </c>
      <c r="B73" t="str">
        <f t="shared" si="2"/>
        <v>06363391001</v>
      </c>
      <c r="C73" t="s">
        <v>16</v>
      </c>
      <c r="D73" t="s">
        <v>176</v>
      </c>
      <c r="E73" t="s">
        <v>25</v>
      </c>
      <c r="F73" s="1" t="s">
        <v>177</v>
      </c>
      <c r="G73" t="s">
        <v>178</v>
      </c>
      <c r="H73">
        <v>1880</v>
      </c>
      <c r="I73" s="2">
        <v>44279</v>
      </c>
      <c r="J73" s="2">
        <v>44280</v>
      </c>
      <c r="K73">
        <v>1880</v>
      </c>
    </row>
    <row r="74" spans="1:11" x14ac:dyDescent="0.25">
      <c r="A74" t="str">
        <f>"8671506121"</f>
        <v>8671506121</v>
      </c>
      <c r="B74" t="str">
        <f t="shared" si="2"/>
        <v>06363391001</v>
      </c>
      <c r="C74" t="s">
        <v>16</v>
      </c>
      <c r="D74" t="s">
        <v>179</v>
      </c>
      <c r="E74" t="s">
        <v>18</v>
      </c>
      <c r="F74" s="1" t="s">
        <v>180</v>
      </c>
      <c r="G74" t="s">
        <v>181</v>
      </c>
      <c r="H74">
        <v>525</v>
      </c>
      <c r="I74" s="2">
        <v>44286</v>
      </c>
      <c r="J74" s="2">
        <v>44286</v>
      </c>
      <c r="K74">
        <v>525</v>
      </c>
    </row>
    <row r="75" spans="1:11" x14ac:dyDescent="0.25">
      <c r="A75" t="str">
        <f>"861686806D"</f>
        <v>861686806D</v>
      </c>
      <c r="B75" t="str">
        <f t="shared" si="2"/>
        <v>06363391001</v>
      </c>
      <c r="C75" t="s">
        <v>16</v>
      </c>
      <c r="D75" t="s">
        <v>182</v>
      </c>
      <c r="E75" t="s">
        <v>18</v>
      </c>
      <c r="F75" s="1" t="s">
        <v>183</v>
      </c>
      <c r="G75" t="s">
        <v>184</v>
      </c>
      <c r="H75">
        <v>1189.4000000000001</v>
      </c>
      <c r="I75" s="2">
        <v>44259</v>
      </c>
      <c r="J75" s="2">
        <v>44287</v>
      </c>
      <c r="K75">
        <v>1189.4000000000001</v>
      </c>
    </row>
    <row r="76" spans="1:11" x14ac:dyDescent="0.25">
      <c r="A76" t="str">
        <f>"86163103F2"</f>
        <v>86163103F2</v>
      </c>
      <c r="B76" t="str">
        <f t="shared" si="2"/>
        <v>06363391001</v>
      </c>
      <c r="C76" t="s">
        <v>16</v>
      </c>
      <c r="D76" t="s">
        <v>185</v>
      </c>
      <c r="E76" t="s">
        <v>18</v>
      </c>
      <c r="F76" s="1" t="s">
        <v>172</v>
      </c>
      <c r="G76" t="s">
        <v>76</v>
      </c>
      <c r="H76">
        <v>2640</v>
      </c>
      <c r="I76" s="2">
        <v>44256</v>
      </c>
      <c r="J76" s="2">
        <v>44985</v>
      </c>
      <c r="K76">
        <v>1320</v>
      </c>
    </row>
    <row r="77" spans="1:11" x14ac:dyDescent="0.25">
      <c r="A77" t="str">
        <f>"8588444033"</f>
        <v>8588444033</v>
      </c>
      <c r="B77" t="str">
        <f t="shared" si="2"/>
        <v>06363391001</v>
      </c>
      <c r="C77" t="s">
        <v>16</v>
      </c>
      <c r="D77" t="s">
        <v>186</v>
      </c>
      <c r="E77" t="s">
        <v>18</v>
      </c>
      <c r="F77" s="1" t="s">
        <v>187</v>
      </c>
      <c r="G77" t="s">
        <v>188</v>
      </c>
      <c r="H77">
        <v>4176</v>
      </c>
      <c r="I77" s="2">
        <v>44257</v>
      </c>
      <c r="J77" s="2">
        <v>44257</v>
      </c>
      <c r="K77">
        <v>4176</v>
      </c>
    </row>
    <row r="78" spans="1:11" x14ac:dyDescent="0.25">
      <c r="A78" t="str">
        <f>"8490873A0D"</f>
        <v>8490873A0D</v>
      </c>
      <c r="B78" t="str">
        <f t="shared" si="2"/>
        <v>06363391001</v>
      </c>
      <c r="C78" t="s">
        <v>16</v>
      </c>
      <c r="D78" t="s">
        <v>189</v>
      </c>
      <c r="E78" t="s">
        <v>25</v>
      </c>
      <c r="F78" s="1" t="s">
        <v>101</v>
      </c>
      <c r="G78" t="s">
        <v>102</v>
      </c>
      <c r="H78">
        <v>4561.6499999999996</v>
      </c>
      <c r="I78" s="2">
        <v>44148</v>
      </c>
      <c r="J78" s="2">
        <v>44239</v>
      </c>
      <c r="K78">
        <v>4561.6499999999996</v>
      </c>
    </row>
    <row r="79" spans="1:11" x14ac:dyDescent="0.25">
      <c r="A79" t="str">
        <f>"86297062AD"</f>
        <v>86297062AD</v>
      </c>
      <c r="B79" t="str">
        <f t="shared" si="2"/>
        <v>06363391001</v>
      </c>
      <c r="C79" t="s">
        <v>16</v>
      </c>
      <c r="D79" t="s">
        <v>190</v>
      </c>
      <c r="E79" t="s">
        <v>18</v>
      </c>
      <c r="F79" s="1" t="s">
        <v>191</v>
      </c>
      <c r="G79" t="s">
        <v>192</v>
      </c>
      <c r="H79">
        <v>900</v>
      </c>
      <c r="I79" s="2">
        <v>44263</v>
      </c>
      <c r="J79" s="2">
        <v>44263</v>
      </c>
      <c r="K79">
        <v>900</v>
      </c>
    </row>
    <row r="80" spans="1:11" x14ac:dyDescent="0.25">
      <c r="A80" t="str">
        <f>"868669142F"</f>
        <v>868669142F</v>
      </c>
      <c r="B80" t="str">
        <f t="shared" si="2"/>
        <v>06363391001</v>
      </c>
      <c r="C80" t="s">
        <v>16</v>
      </c>
      <c r="D80" t="s">
        <v>193</v>
      </c>
      <c r="E80" t="s">
        <v>25</v>
      </c>
      <c r="F80" s="1" t="s">
        <v>194</v>
      </c>
      <c r="G80" t="s">
        <v>195</v>
      </c>
      <c r="H80">
        <v>5934</v>
      </c>
      <c r="I80" s="2">
        <v>44336</v>
      </c>
      <c r="J80" s="2">
        <v>44439</v>
      </c>
      <c r="K80">
        <v>5934</v>
      </c>
    </row>
    <row r="81" spans="1:11" x14ac:dyDescent="0.25">
      <c r="A81" t="str">
        <f>"860750302F"</f>
        <v>860750302F</v>
      </c>
      <c r="B81" t="str">
        <f t="shared" si="2"/>
        <v>06363391001</v>
      </c>
      <c r="C81" t="s">
        <v>16</v>
      </c>
      <c r="D81" t="s">
        <v>196</v>
      </c>
      <c r="E81" t="s">
        <v>29</v>
      </c>
      <c r="F81" s="1" t="s">
        <v>36</v>
      </c>
      <c r="G81" t="s">
        <v>37</v>
      </c>
      <c r="H81">
        <v>38522.58</v>
      </c>
      <c r="I81" s="2">
        <v>44229</v>
      </c>
      <c r="J81" s="2">
        <v>44959</v>
      </c>
      <c r="K81">
        <v>9237.34</v>
      </c>
    </row>
    <row r="82" spans="1:11" x14ac:dyDescent="0.25">
      <c r="A82" t="str">
        <f>"8641259084"</f>
        <v>8641259084</v>
      </c>
      <c r="B82" t="str">
        <f t="shared" si="2"/>
        <v>06363391001</v>
      </c>
      <c r="C82" t="s">
        <v>16</v>
      </c>
      <c r="D82" t="s">
        <v>197</v>
      </c>
      <c r="E82" t="s">
        <v>18</v>
      </c>
      <c r="F82" s="1" t="s">
        <v>198</v>
      </c>
      <c r="G82" t="s">
        <v>164</v>
      </c>
      <c r="H82">
        <v>340</v>
      </c>
      <c r="I82" s="2">
        <v>44263</v>
      </c>
      <c r="J82" s="2">
        <v>44263</v>
      </c>
      <c r="K82">
        <v>340</v>
      </c>
    </row>
    <row r="83" spans="1:11" x14ac:dyDescent="0.25">
      <c r="A83" t="str">
        <f>"86867114B0"</f>
        <v>86867114B0</v>
      </c>
      <c r="B83" t="str">
        <f t="shared" si="2"/>
        <v>06363391001</v>
      </c>
      <c r="C83" t="s">
        <v>16</v>
      </c>
      <c r="D83" t="s">
        <v>199</v>
      </c>
      <c r="E83" t="s">
        <v>25</v>
      </c>
      <c r="F83" s="1" t="s">
        <v>33</v>
      </c>
      <c r="G83" t="s">
        <v>34</v>
      </c>
      <c r="H83">
        <v>25.94</v>
      </c>
      <c r="I83" s="2">
        <v>44281</v>
      </c>
      <c r="J83" s="2">
        <v>44281</v>
      </c>
      <c r="K83">
        <v>0</v>
      </c>
    </row>
    <row r="84" spans="1:11" x14ac:dyDescent="0.25">
      <c r="A84" t="str">
        <f>"8640448341"</f>
        <v>8640448341</v>
      </c>
      <c r="B84" t="str">
        <f t="shared" si="2"/>
        <v>06363391001</v>
      </c>
      <c r="C84" t="s">
        <v>16</v>
      </c>
      <c r="D84" t="s">
        <v>200</v>
      </c>
      <c r="E84" t="s">
        <v>18</v>
      </c>
      <c r="F84" s="1" t="s">
        <v>198</v>
      </c>
      <c r="G84" t="s">
        <v>164</v>
      </c>
      <c r="H84">
        <v>360</v>
      </c>
      <c r="I84" s="2">
        <v>44281</v>
      </c>
      <c r="J84" s="2">
        <v>44281</v>
      </c>
      <c r="K84">
        <v>360</v>
      </c>
    </row>
    <row r="85" spans="1:11" x14ac:dyDescent="0.25">
      <c r="A85" t="str">
        <f>"8655821175"</f>
        <v>8655821175</v>
      </c>
      <c r="B85" t="str">
        <f t="shared" si="2"/>
        <v>06363391001</v>
      </c>
      <c r="C85" t="s">
        <v>16</v>
      </c>
      <c r="D85" t="s">
        <v>201</v>
      </c>
      <c r="E85" t="s">
        <v>18</v>
      </c>
      <c r="F85" s="1" t="s">
        <v>202</v>
      </c>
      <c r="G85" t="s">
        <v>115</v>
      </c>
      <c r="H85">
        <v>17619.98</v>
      </c>
      <c r="I85" s="2">
        <v>44317</v>
      </c>
      <c r="J85" s="2">
        <v>44681</v>
      </c>
      <c r="K85">
        <v>11746.64</v>
      </c>
    </row>
    <row r="86" spans="1:11" x14ac:dyDescent="0.25">
      <c r="A86" t="str">
        <f>"8716208A60"</f>
        <v>8716208A60</v>
      </c>
      <c r="B86" t="str">
        <f t="shared" si="2"/>
        <v>06363391001</v>
      </c>
      <c r="C86" t="s">
        <v>16</v>
      </c>
      <c r="D86" t="s">
        <v>203</v>
      </c>
      <c r="E86" t="s">
        <v>25</v>
      </c>
      <c r="F86" s="1" t="s">
        <v>97</v>
      </c>
      <c r="G86" t="s">
        <v>98</v>
      </c>
      <c r="H86">
        <v>25293.03</v>
      </c>
      <c r="I86" s="2">
        <v>44317</v>
      </c>
      <c r="J86" s="2">
        <v>44500</v>
      </c>
      <c r="K86">
        <v>7343.96</v>
      </c>
    </row>
    <row r="87" spans="1:11" x14ac:dyDescent="0.25">
      <c r="A87" t="str">
        <f>"874181451F"</f>
        <v>874181451F</v>
      </c>
      <c r="B87" t="str">
        <f t="shared" si="2"/>
        <v>06363391001</v>
      </c>
      <c r="C87" t="s">
        <v>16</v>
      </c>
      <c r="D87" t="s">
        <v>204</v>
      </c>
      <c r="E87" t="s">
        <v>25</v>
      </c>
      <c r="F87" s="1" t="s">
        <v>205</v>
      </c>
      <c r="G87" t="s">
        <v>206</v>
      </c>
      <c r="H87">
        <v>655.74</v>
      </c>
      <c r="I87" s="2">
        <v>44355</v>
      </c>
      <c r="J87" s="2">
        <v>44719</v>
      </c>
      <c r="K87">
        <v>655.74</v>
      </c>
    </row>
    <row r="88" spans="1:11" x14ac:dyDescent="0.25">
      <c r="A88" t="str">
        <f>"8716212DAC"</f>
        <v>8716212DAC</v>
      </c>
      <c r="B88" t="str">
        <f t="shared" si="2"/>
        <v>06363391001</v>
      </c>
      <c r="C88" t="s">
        <v>16</v>
      </c>
      <c r="D88" t="s">
        <v>207</v>
      </c>
      <c r="E88" t="s">
        <v>25</v>
      </c>
      <c r="F88" s="1" t="s">
        <v>64</v>
      </c>
      <c r="G88" t="s">
        <v>62</v>
      </c>
      <c r="H88">
        <v>28512</v>
      </c>
      <c r="I88" s="2">
        <v>44317</v>
      </c>
      <c r="J88" s="2">
        <v>44500</v>
      </c>
      <c r="K88">
        <v>5079.12</v>
      </c>
    </row>
    <row r="89" spans="1:11" x14ac:dyDescent="0.25">
      <c r="A89" t="str">
        <f>"871622151C"</f>
        <v>871622151C</v>
      </c>
      <c r="B89" t="str">
        <f t="shared" si="2"/>
        <v>06363391001</v>
      </c>
      <c r="C89" t="s">
        <v>16</v>
      </c>
      <c r="D89" t="s">
        <v>208</v>
      </c>
      <c r="E89" t="s">
        <v>25</v>
      </c>
      <c r="F89" s="1" t="s">
        <v>143</v>
      </c>
      <c r="G89" t="s">
        <v>144</v>
      </c>
      <c r="H89">
        <v>17869.7</v>
      </c>
      <c r="I89" s="2">
        <v>44317</v>
      </c>
      <c r="J89" s="2">
        <v>44500</v>
      </c>
      <c r="K89">
        <v>4904.78</v>
      </c>
    </row>
    <row r="90" spans="1:11" x14ac:dyDescent="0.25">
      <c r="A90" t="str">
        <f>"86407479FD"</f>
        <v>86407479FD</v>
      </c>
      <c r="B90" t="str">
        <f t="shared" si="2"/>
        <v>06363391001</v>
      </c>
      <c r="C90" t="s">
        <v>16</v>
      </c>
      <c r="D90" t="s">
        <v>209</v>
      </c>
      <c r="E90" t="s">
        <v>25</v>
      </c>
      <c r="F90" s="1" t="s">
        <v>101</v>
      </c>
      <c r="G90" t="s">
        <v>102</v>
      </c>
      <c r="H90">
        <v>32327.16</v>
      </c>
      <c r="I90" s="2">
        <v>44256</v>
      </c>
      <c r="J90" s="2">
        <v>44377</v>
      </c>
      <c r="K90">
        <v>0</v>
      </c>
    </row>
    <row r="91" spans="1:11" x14ac:dyDescent="0.25">
      <c r="A91" t="str">
        <f>"8667533281"</f>
        <v>8667533281</v>
      </c>
      <c r="B91" t="str">
        <f t="shared" si="2"/>
        <v>06363391001</v>
      </c>
      <c r="C91" t="s">
        <v>16</v>
      </c>
      <c r="D91" t="s">
        <v>210</v>
      </c>
      <c r="E91" t="s">
        <v>18</v>
      </c>
      <c r="F91" s="1" t="s">
        <v>211</v>
      </c>
      <c r="G91" t="s">
        <v>184</v>
      </c>
      <c r="H91">
        <v>1778.9</v>
      </c>
      <c r="I91" s="2">
        <v>44335</v>
      </c>
      <c r="J91" s="2">
        <v>44335</v>
      </c>
      <c r="K91">
        <v>1778.9</v>
      </c>
    </row>
    <row r="92" spans="1:11" x14ac:dyDescent="0.25">
      <c r="A92" t="str">
        <f>"871175607B"</f>
        <v>871175607B</v>
      </c>
      <c r="B92" t="str">
        <f t="shared" si="2"/>
        <v>06363391001</v>
      </c>
      <c r="C92" t="s">
        <v>16</v>
      </c>
      <c r="D92" t="s">
        <v>212</v>
      </c>
      <c r="E92" t="s">
        <v>18</v>
      </c>
      <c r="F92" s="1" t="s">
        <v>213</v>
      </c>
      <c r="G92" t="s">
        <v>214</v>
      </c>
      <c r="H92">
        <v>4300</v>
      </c>
      <c r="I92" s="2">
        <v>44330</v>
      </c>
      <c r="J92" s="2">
        <v>44354</v>
      </c>
      <c r="K92">
        <v>4299.99</v>
      </c>
    </row>
    <row r="93" spans="1:11" x14ac:dyDescent="0.25">
      <c r="A93" t="str">
        <f>"871387337B"</f>
        <v>871387337B</v>
      </c>
      <c r="B93" t="str">
        <f t="shared" si="2"/>
        <v>06363391001</v>
      </c>
      <c r="C93" t="s">
        <v>16</v>
      </c>
      <c r="D93" t="s">
        <v>215</v>
      </c>
      <c r="E93" t="s">
        <v>18</v>
      </c>
      <c r="F93" s="1" t="s">
        <v>216</v>
      </c>
      <c r="G93" t="s">
        <v>115</v>
      </c>
      <c r="H93">
        <v>20016.36</v>
      </c>
      <c r="I93" s="2">
        <v>44354</v>
      </c>
      <c r="J93" s="2">
        <v>45083</v>
      </c>
      <c r="K93">
        <v>5004.0600000000004</v>
      </c>
    </row>
    <row r="94" spans="1:11" x14ac:dyDescent="0.25">
      <c r="A94" t="str">
        <f>"8460048C74"</f>
        <v>8460048C74</v>
      </c>
      <c r="B94" t="str">
        <f t="shared" si="2"/>
        <v>06363391001</v>
      </c>
      <c r="C94" t="s">
        <v>16</v>
      </c>
      <c r="D94" t="s">
        <v>217</v>
      </c>
      <c r="E94" t="s">
        <v>25</v>
      </c>
      <c r="F94" s="1" t="s">
        <v>33</v>
      </c>
      <c r="G94" t="s">
        <v>34</v>
      </c>
      <c r="H94">
        <v>129.69999999999999</v>
      </c>
      <c r="I94" s="2">
        <v>44263</v>
      </c>
      <c r="J94" s="2">
        <v>44266</v>
      </c>
      <c r="K94">
        <v>129.69999999999999</v>
      </c>
    </row>
    <row r="95" spans="1:11" x14ac:dyDescent="0.25">
      <c r="A95" t="str">
        <f>"87649211A0"</f>
        <v>87649211A0</v>
      </c>
      <c r="B95" t="str">
        <f t="shared" si="2"/>
        <v>06363391001</v>
      </c>
      <c r="C95" t="s">
        <v>16</v>
      </c>
      <c r="D95" t="s">
        <v>218</v>
      </c>
      <c r="E95" t="s">
        <v>25</v>
      </c>
      <c r="F95" s="1" t="s">
        <v>33</v>
      </c>
      <c r="G95" t="s">
        <v>34</v>
      </c>
      <c r="H95">
        <v>117</v>
      </c>
      <c r="I95" s="2">
        <v>44347</v>
      </c>
      <c r="J95" s="2">
        <v>44347</v>
      </c>
      <c r="K95">
        <v>117</v>
      </c>
    </row>
    <row r="96" spans="1:11" x14ac:dyDescent="0.25">
      <c r="A96" t="str">
        <f>"870020002B"</f>
        <v>870020002B</v>
      </c>
      <c r="B96" t="str">
        <f t="shared" si="2"/>
        <v>06363391001</v>
      </c>
      <c r="C96" t="s">
        <v>16</v>
      </c>
      <c r="D96" t="s">
        <v>219</v>
      </c>
      <c r="E96" t="s">
        <v>18</v>
      </c>
      <c r="F96" s="1" t="s">
        <v>220</v>
      </c>
      <c r="G96" t="s">
        <v>221</v>
      </c>
      <c r="H96">
        <v>1200</v>
      </c>
      <c r="I96" s="2">
        <v>44350</v>
      </c>
      <c r="J96" s="2">
        <v>44350</v>
      </c>
      <c r="K96">
        <v>1200</v>
      </c>
    </row>
    <row r="97" spans="1:11" x14ac:dyDescent="0.25">
      <c r="A97" t="str">
        <f>"87176776A3"</f>
        <v>87176776A3</v>
      </c>
      <c r="B97" t="str">
        <f t="shared" si="2"/>
        <v>06363391001</v>
      </c>
      <c r="C97" t="s">
        <v>16</v>
      </c>
      <c r="D97" t="s">
        <v>222</v>
      </c>
      <c r="E97" t="s">
        <v>18</v>
      </c>
      <c r="F97" s="1" t="s">
        <v>223</v>
      </c>
      <c r="G97" t="s">
        <v>224</v>
      </c>
      <c r="H97">
        <v>3400</v>
      </c>
      <c r="I97" s="2">
        <v>44358</v>
      </c>
      <c r="J97" s="2">
        <v>44358</v>
      </c>
      <c r="K97">
        <v>3400</v>
      </c>
    </row>
    <row r="98" spans="1:11" x14ac:dyDescent="0.25">
      <c r="A98" t="str">
        <f>"8743387733"</f>
        <v>8743387733</v>
      </c>
      <c r="B98" t="str">
        <f t="shared" si="2"/>
        <v>06363391001</v>
      </c>
      <c r="C98" t="s">
        <v>16</v>
      </c>
      <c r="D98" t="s">
        <v>225</v>
      </c>
      <c r="E98" t="s">
        <v>25</v>
      </c>
      <c r="F98" s="1" t="s">
        <v>33</v>
      </c>
      <c r="G98" t="s">
        <v>34</v>
      </c>
      <c r="H98">
        <v>518.79999999999995</v>
      </c>
      <c r="I98" s="2">
        <v>44377</v>
      </c>
      <c r="J98" s="2">
        <v>44377</v>
      </c>
      <c r="K98">
        <v>0</v>
      </c>
    </row>
    <row r="99" spans="1:11" x14ac:dyDescent="0.25">
      <c r="A99" t="str">
        <f>"8741360E75"</f>
        <v>8741360E75</v>
      </c>
      <c r="B99" t="str">
        <f t="shared" ref="B99:B130" si="3">"06363391001"</f>
        <v>06363391001</v>
      </c>
      <c r="C99" t="s">
        <v>16</v>
      </c>
      <c r="D99" t="s">
        <v>226</v>
      </c>
      <c r="E99" t="s">
        <v>25</v>
      </c>
      <c r="F99" s="1" t="s">
        <v>227</v>
      </c>
      <c r="G99" t="s">
        <v>228</v>
      </c>
      <c r="H99">
        <v>94.9</v>
      </c>
      <c r="I99" s="2">
        <v>44448</v>
      </c>
      <c r="J99" s="2">
        <v>44448</v>
      </c>
      <c r="K99">
        <v>94.9</v>
      </c>
    </row>
    <row r="100" spans="1:11" x14ac:dyDescent="0.25">
      <c r="A100" t="str">
        <f>"8758150E01"</f>
        <v>8758150E01</v>
      </c>
      <c r="B100" t="str">
        <f t="shared" si="3"/>
        <v>06363391001</v>
      </c>
      <c r="C100" t="s">
        <v>16</v>
      </c>
      <c r="D100" t="s">
        <v>229</v>
      </c>
      <c r="E100" t="s">
        <v>18</v>
      </c>
      <c r="F100" s="1" t="s">
        <v>230</v>
      </c>
      <c r="G100" t="s">
        <v>231</v>
      </c>
      <c r="H100">
        <v>498</v>
      </c>
      <c r="I100" s="2">
        <v>44351</v>
      </c>
      <c r="J100" s="2">
        <v>44469</v>
      </c>
      <c r="K100">
        <v>498</v>
      </c>
    </row>
    <row r="101" spans="1:11" x14ac:dyDescent="0.25">
      <c r="A101" t="str">
        <f>"8759447C53"</f>
        <v>8759447C53</v>
      </c>
      <c r="B101" t="str">
        <f t="shared" si="3"/>
        <v>06363391001</v>
      </c>
      <c r="C101" t="s">
        <v>16</v>
      </c>
      <c r="D101" t="s">
        <v>232</v>
      </c>
      <c r="E101" t="s">
        <v>18</v>
      </c>
      <c r="F101" s="1" t="s">
        <v>233</v>
      </c>
      <c r="G101" t="s">
        <v>234</v>
      </c>
      <c r="H101">
        <v>1876.5</v>
      </c>
      <c r="I101" s="2">
        <v>44357</v>
      </c>
      <c r="J101" s="2">
        <v>44364</v>
      </c>
      <c r="K101">
        <v>1876.5</v>
      </c>
    </row>
    <row r="102" spans="1:11" x14ac:dyDescent="0.25">
      <c r="A102" t="str">
        <f>"8771006F1C"</f>
        <v>8771006F1C</v>
      </c>
      <c r="B102" t="str">
        <f t="shared" si="3"/>
        <v>06363391001</v>
      </c>
      <c r="C102" t="s">
        <v>16</v>
      </c>
      <c r="D102" t="s">
        <v>235</v>
      </c>
      <c r="E102" t="s">
        <v>18</v>
      </c>
      <c r="F102" s="1" t="s">
        <v>236</v>
      </c>
      <c r="G102" t="s">
        <v>237</v>
      </c>
      <c r="H102">
        <v>346.5</v>
      </c>
      <c r="I102" s="2">
        <v>44354</v>
      </c>
      <c r="J102" s="2">
        <v>44376</v>
      </c>
      <c r="K102">
        <v>346.48</v>
      </c>
    </row>
    <row r="103" spans="1:11" x14ac:dyDescent="0.25">
      <c r="A103" t="str">
        <f>"8741235750"</f>
        <v>8741235750</v>
      </c>
      <c r="B103" t="str">
        <f t="shared" si="3"/>
        <v>06363391001</v>
      </c>
      <c r="C103" t="s">
        <v>16</v>
      </c>
      <c r="D103" t="s">
        <v>238</v>
      </c>
      <c r="E103" t="s">
        <v>18</v>
      </c>
      <c r="F103" s="1" t="s">
        <v>239</v>
      </c>
      <c r="G103" t="s">
        <v>164</v>
      </c>
      <c r="H103">
        <v>13500</v>
      </c>
      <c r="I103" s="2">
        <v>44368</v>
      </c>
      <c r="J103" s="2">
        <v>44407</v>
      </c>
      <c r="K103">
        <v>13500</v>
      </c>
    </row>
    <row r="104" spans="1:11" x14ac:dyDescent="0.25">
      <c r="A104" t="str">
        <f>"87603884DF"</f>
        <v>87603884DF</v>
      </c>
      <c r="B104" t="str">
        <f t="shared" si="3"/>
        <v>06363391001</v>
      </c>
      <c r="C104" t="s">
        <v>16</v>
      </c>
      <c r="D104" t="s">
        <v>240</v>
      </c>
      <c r="E104" t="s">
        <v>18</v>
      </c>
      <c r="F104" s="1" t="s">
        <v>241</v>
      </c>
      <c r="G104" t="s">
        <v>184</v>
      </c>
      <c r="H104">
        <v>1433.3</v>
      </c>
      <c r="I104" s="2">
        <v>44368</v>
      </c>
      <c r="J104" s="2">
        <v>44376</v>
      </c>
      <c r="K104">
        <v>1433.29</v>
      </c>
    </row>
    <row r="105" spans="1:11" x14ac:dyDescent="0.25">
      <c r="A105" t="str">
        <f>"87769253A3"</f>
        <v>87769253A3</v>
      </c>
      <c r="B105" t="str">
        <f t="shared" si="3"/>
        <v>06363391001</v>
      </c>
      <c r="C105" t="s">
        <v>16</v>
      </c>
      <c r="D105" t="s">
        <v>242</v>
      </c>
      <c r="E105" t="s">
        <v>25</v>
      </c>
      <c r="F105" s="1" t="s">
        <v>243</v>
      </c>
      <c r="G105" t="s">
        <v>244</v>
      </c>
      <c r="H105">
        <v>2460</v>
      </c>
      <c r="I105" s="2">
        <v>44348</v>
      </c>
      <c r="J105" s="2">
        <v>44365</v>
      </c>
      <c r="K105">
        <v>2460</v>
      </c>
    </row>
    <row r="106" spans="1:11" x14ac:dyDescent="0.25">
      <c r="A106" t="str">
        <f>"880314590F"</f>
        <v>880314590F</v>
      </c>
      <c r="B106" t="str">
        <f t="shared" si="3"/>
        <v>06363391001</v>
      </c>
      <c r="C106" t="s">
        <v>16</v>
      </c>
      <c r="D106" t="s">
        <v>245</v>
      </c>
      <c r="E106" t="s">
        <v>18</v>
      </c>
      <c r="F106" s="1" t="s">
        <v>246</v>
      </c>
      <c r="G106" t="s">
        <v>247</v>
      </c>
      <c r="H106">
        <v>1233</v>
      </c>
      <c r="I106" s="2">
        <v>44383</v>
      </c>
      <c r="J106" s="2">
        <v>44407</v>
      </c>
      <c r="K106">
        <v>1233</v>
      </c>
    </row>
    <row r="107" spans="1:11" x14ac:dyDescent="0.25">
      <c r="A107" t="str">
        <f>"8784946EC3"</f>
        <v>8784946EC3</v>
      </c>
      <c r="B107" t="str">
        <f t="shared" si="3"/>
        <v>06363391001</v>
      </c>
      <c r="C107" t="s">
        <v>16</v>
      </c>
      <c r="D107" t="s">
        <v>248</v>
      </c>
      <c r="E107" t="s">
        <v>25</v>
      </c>
      <c r="F107" s="1" t="s">
        <v>72</v>
      </c>
      <c r="G107" t="s">
        <v>73</v>
      </c>
      <c r="H107">
        <v>800</v>
      </c>
      <c r="I107" s="2">
        <v>44352</v>
      </c>
      <c r="J107" s="2">
        <v>44374</v>
      </c>
      <c r="K107">
        <v>800</v>
      </c>
    </row>
    <row r="108" spans="1:11" x14ac:dyDescent="0.25">
      <c r="A108" t="str">
        <f>"8776360163"</f>
        <v>8776360163</v>
      </c>
      <c r="B108" t="str">
        <f t="shared" si="3"/>
        <v>06363391001</v>
      </c>
      <c r="C108" t="s">
        <v>16</v>
      </c>
      <c r="D108" t="s">
        <v>249</v>
      </c>
      <c r="E108" t="s">
        <v>18</v>
      </c>
      <c r="F108" s="1" t="s">
        <v>250</v>
      </c>
      <c r="G108" t="s">
        <v>251</v>
      </c>
      <c r="H108">
        <v>1920</v>
      </c>
      <c r="I108" s="2">
        <v>44397</v>
      </c>
      <c r="J108" s="2">
        <v>44398</v>
      </c>
      <c r="K108">
        <v>1920</v>
      </c>
    </row>
    <row r="109" spans="1:11" x14ac:dyDescent="0.25">
      <c r="A109" t="str">
        <f>"88454063F2"</f>
        <v>88454063F2</v>
      </c>
      <c r="B109" t="str">
        <f t="shared" si="3"/>
        <v>06363391001</v>
      </c>
      <c r="C109" t="s">
        <v>16</v>
      </c>
      <c r="D109" t="s">
        <v>252</v>
      </c>
      <c r="E109" t="s">
        <v>25</v>
      </c>
      <c r="F109" s="1" t="s">
        <v>253</v>
      </c>
      <c r="G109" t="s">
        <v>254</v>
      </c>
      <c r="H109">
        <v>350</v>
      </c>
      <c r="I109" s="2">
        <v>44409</v>
      </c>
      <c r="J109" s="2">
        <v>44773</v>
      </c>
      <c r="K109">
        <v>350</v>
      </c>
    </row>
    <row r="110" spans="1:11" x14ac:dyDescent="0.25">
      <c r="A110" t="str">
        <f>"87834983D9"</f>
        <v>87834983D9</v>
      </c>
      <c r="B110" t="str">
        <f t="shared" si="3"/>
        <v>06363391001</v>
      </c>
      <c r="C110" t="s">
        <v>16</v>
      </c>
      <c r="D110" t="s">
        <v>255</v>
      </c>
      <c r="E110" t="s">
        <v>29</v>
      </c>
      <c r="F110" s="1" t="s">
        <v>111</v>
      </c>
      <c r="G110" t="s">
        <v>112</v>
      </c>
      <c r="H110">
        <v>7360</v>
      </c>
      <c r="I110" s="2">
        <v>44440</v>
      </c>
      <c r="J110" s="2">
        <v>44561</v>
      </c>
      <c r="K110">
        <v>5520</v>
      </c>
    </row>
    <row r="111" spans="1:11" x14ac:dyDescent="0.25">
      <c r="A111" t="str">
        <f>"88257875D5"</f>
        <v>88257875D5</v>
      </c>
      <c r="B111" t="str">
        <f t="shared" si="3"/>
        <v>06363391001</v>
      </c>
      <c r="C111" t="s">
        <v>16</v>
      </c>
      <c r="D111" t="s">
        <v>256</v>
      </c>
      <c r="E111" t="s">
        <v>18</v>
      </c>
      <c r="F111" s="1" t="s">
        <v>257</v>
      </c>
      <c r="G111" t="s">
        <v>115</v>
      </c>
      <c r="H111">
        <v>17851.68</v>
      </c>
      <c r="I111" s="2">
        <v>44440</v>
      </c>
      <c r="J111" s="2">
        <v>45169</v>
      </c>
      <c r="K111">
        <v>2231.46</v>
      </c>
    </row>
    <row r="112" spans="1:11" x14ac:dyDescent="0.25">
      <c r="A112" t="str">
        <f>"8871461137"</f>
        <v>8871461137</v>
      </c>
      <c r="B112" t="str">
        <f t="shared" si="3"/>
        <v>06363391001</v>
      </c>
      <c r="C112" t="s">
        <v>16</v>
      </c>
      <c r="D112" t="s">
        <v>258</v>
      </c>
      <c r="E112" t="s">
        <v>18</v>
      </c>
      <c r="F112" s="1" t="s">
        <v>259</v>
      </c>
      <c r="G112" t="s">
        <v>260</v>
      </c>
      <c r="H112">
        <v>8933.6299999999992</v>
      </c>
      <c r="I112" s="2">
        <v>44438</v>
      </c>
      <c r="J112" s="2">
        <v>44526</v>
      </c>
      <c r="K112">
        <v>8933.6200000000008</v>
      </c>
    </row>
    <row r="113" spans="1:11" x14ac:dyDescent="0.25">
      <c r="A113" t="str">
        <f>"8842068158"</f>
        <v>8842068158</v>
      </c>
      <c r="B113" t="str">
        <f t="shared" si="3"/>
        <v>06363391001</v>
      </c>
      <c r="C113" t="s">
        <v>16</v>
      </c>
      <c r="D113" t="s">
        <v>261</v>
      </c>
      <c r="E113" t="s">
        <v>25</v>
      </c>
      <c r="F113" s="1" t="s">
        <v>262</v>
      </c>
      <c r="G113" t="s">
        <v>263</v>
      </c>
      <c r="H113">
        <v>1388</v>
      </c>
      <c r="I113" s="2">
        <v>44412</v>
      </c>
      <c r="J113" s="2">
        <v>44412</v>
      </c>
      <c r="K113">
        <v>1388</v>
      </c>
    </row>
    <row r="114" spans="1:11" x14ac:dyDescent="0.25">
      <c r="A114" t="str">
        <f>"8795841D9A"</f>
        <v>8795841D9A</v>
      </c>
      <c r="B114" t="str">
        <f t="shared" si="3"/>
        <v>06363391001</v>
      </c>
      <c r="C114" t="s">
        <v>16</v>
      </c>
      <c r="D114" t="s">
        <v>264</v>
      </c>
      <c r="E114" t="s">
        <v>25</v>
      </c>
      <c r="F114" s="1" t="s">
        <v>174</v>
      </c>
      <c r="G114" t="s">
        <v>175</v>
      </c>
      <c r="H114">
        <v>1944.48</v>
      </c>
      <c r="I114" s="2">
        <v>44284</v>
      </c>
      <c r="J114" s="2">
        <v>44295</v>
      </c>
      <c r="K114">
        <v>1944.48</v>
      </c>
    </row>
    <row r="115" spans="1:11" x14ac:dyDescent="0.25">
      <c r="A115" t="str">
        <f>"887958622D"</f>
        <v>887958622D</v>
      </c>
      <c r="B115" t="str">
        <f t="shared" si="3"/>
        <v>06363391001</v>
      </c>
      <c r="C115" t="s">
        <v>16</v>
      </c>
      <c r="D115" t="s">
        <v>265</v>
      </c>
      <c r="E115" t="s">
        <v>25</v>
      </c>
      <c r="F115" s="1" t="s">
        <v>266</v>
      </c>
      <c r="G115" t="s">
        <v>267</v>
      </c>
      <c r="H115">
        <v>144</v>
      </c>
      <c r="I115" s="2">
        <v>44438</v>
      </c>
      <c r="J115" s="2">
        <v>44438</v>
      </c>
      <c r="K115">
        <v>144</v>
      </c>
    </row>
    <row r="116" spans="1:11" x14ac:dyDescent="0.25">
      <c r="A116" t="str">
        <f>"88900415E9"</f>
        <v>88900415E9</v>
      </c>
      <c r="B116" t="str">
        <f t="shared" si="3"/>
        <v>06363391001</v>
      </c>
      <c r="C116" t="s">
        <v>16</v>
      </c>
      <c r="D116" t="s">
        <v>268</v>
      </c>
      <c r="E116" t="s">
        <v>25</v>
      </c>
      <c r="F116" s="1" t="s">
        <v>64</v>
      </c>
      <c r="G116" t="s">
        <v>62</v>
      </c>
      <c r="H116">
        <v>753.22</v>
      </c>
      <c r="I116" s="2">
        <v>44438</v>
      </c>
      <c r="J116" s="2">
        <v>44459</v>
      </c>
      <c r="K116">
        <v>753.22</v>
      </c>
    </row>
    <row r="117" spans="1:11" x14ac:dyDescent="0.25">
      <c r="A117" t="str">
        <f>"8877324782"</f>
        <v>8877324782</v>
      </c>
      <c r="B117" t="str">
        <f t="shared" si="3"/>
        <v>06363391001</v>
      </c>
      <c r="C117" t="s">
        <v>16</v>
      </c>
      <c r="D117" t="s">
        <v>269</v>
      </c>
      <c r="E117" t="s">
        <v>18</v>
      </c>
      <c r="F117" s="1" t="s">
        <v>270</v>
      </c>
      <c r="G117" t="s">
        <v>271</v>
      </c>
      <c r="H117">
        <v>187.45</v>
      </c>
      <c r="I117" s="2">
        <v>44470</v>
      </c>
      <c r="J117" s="2">
        <v>44500</v>
      </c>
      <c r="K117">
        <v>187.45</v>
      </c>
    </row>
    <row r="118" spans="1:11" x14ac:dyDescent="0.25">
      <c r="A118" t="str">
        <f>"88394175AA"</f>
        <v>88394175AA</v>
      </c>
      <c r="B118" t="str">
        <f t="shared" si="3"/>
        <v>06363391001</v>
      </c>
      <c r="C118" t="s">
        <v>16</v>
      </c>
      <c r="D118" t="s">
        <v>272</v>
      </c>
      <c r="E118" t="s">
        <v>18</v>
      </c>
      <c r="F118" s="1" t="s">
        <v>273</v>
      </c>
      <c r="G118" t="s">
        <v>184</v>
      </c>
      <c r="H118">
        <v>1660.4</v>
      </c>
      <c r="I118" s="2">
        <v>44449</v>
      </c>
      <c r="J118" s="2">
        <v>44469</v>
      </c>
      <c r="K118">
        <v>1660.4</v>
      </c>
    </row>
    <row r="119" spans="1:11" x14ac:dyDescent="0.25">
      <c r="A119" t="str">
        <f>"8885300D81"</f>
        <v>8885300D81</v>
      </c>
      <c r="B119" t="str">
        <f t="shared" si="3"/>
        <v>06363391001</v>
      </c>
      <c r="C119" t="s">
        <v>16</v>
      </c>
      <c r="D119" t="s">
        <v>274</v>
      </c>
      <c r="E119" t="s">
        <v>18</v>
      </c>
      <c r="F119" s="1" t="s">
        <v>275</v>
      </c>
      <c r="G119" t="s">
        <v>276</v>
      </c>
      <c r="H119">
        <v>10900</v>
      </c>
      <c r="I119" s="2">
        <v>44501</v>
      </c>
      <c r="J119" s="2">
        <v>44505</v>
      </c>
      <c r="K119">
        <v>10900</v>
      </c>
    </row>
    <row r="120" spans="1:11" x14ac:dyDescent="0.25">
      <c r="A120" t="str">
        <f>"8894804078"</f>
        <v>8894804078</v>
      </c>
      <c r="B120" t="str">
        <f t="shared" si="3"/>
        <v>06363391001</v>
      </c>
      <c r="C120" t="s">
        <v>16</v>
      </c>
      <c r="D120" t="s">
        <v>277</v>
      </c>
      <c r="E120" t="s">
        <v>25</v>
      </c>
      <c r="F120" s="1" t="s">
        <v>33</v>
      </c>
      <c r="G120" t="s">
        <v>34</v>
      </c>
      <c r="H120">
        <v>130</v>
      </c>
      <c r="I120" s="2">
        <v>44450</v>
      </c>
      <c r="J120" s="2">
        <v>44452</v>
      </c>
      <c r="K120">
        <v>0</v>
      </c>
    </row>
    <row r="121" spans="1:11" x14ac:dyDescent="0.25">
      <c r="A121" t="str">
        <f>"89196621F0"</f>
        <v>89196621F0</v>
      </c>
      <c r="B121" t="str">
        <f t="shared" si="3"/>
        <v>06363391001</v>
      </c>
      <c r="C121" t="s">
        <v>16</v>
      </c>
      <c r="D121" t="s">
        <v>278</v>
      </c>
      <c r="E121" t="s">
        <v>29</v>
      </c>
      <c r="F121" s="1" t="s">
        <v>279</v>
      </c>
      <c r="G121" t="s">
        <v>280</v>
      </c>
      <c r="H121">
        <v>0</v>
      </c>
      <c r="I121" s="2">
        <v>43732</v>
      </c>
      <c r="J121" s="2">
        <v>44196</v>
      </c>
      <c r="K121">
        <v>139.19999999999999</v>
      </c>
    </row>
    <row r="122" spans="1:11" x14ac:dyDescent="0.25">
      <c r="A122" t="str">
        <f>"8900274274"</f>
        <v>8900274274</v>
      </c>
      <c r="B122" t="str">
        <f t="shared" si="3"/>
        <v>06363391001</v>
      </c>
      <c r="C122" t="s">
        <v>16</v>
      </c>
      <c r="D122" t="s">
        <v>281</v>
      </c>
      <c r="E122" t="s">
        <v>18</v>
      </c>
      <c r="F122" s="1" t="s">
        <v>282</v>
      </c>
      <c r="G122" t="s">
        <v>283</v>
      </c>
      <c r="H122">
        <v>1500</v>
      </c>
      <c r="I122" s="2">
        <v>44491</v>
      </c>
      <c r="J122" s="2">
        <v>44491</v>
      </c>
      <c r="K122">
        <v>1219</v>
      </c>
    </row>
    <row r="123" spans="1:11" x14ac:dyDescent="0.25">
      <c r="A123" t="str">
        <f>"8908251946"</f>
        <v>8908251946</v>
      </c>
      <c r="B123" t="str">
        <f t="shared" si="3"/>
        <v>06363391001</v>
      </c>
      <c r="C123" t="s">
        <v>16</v>
      </c>
      <c r="D123" t="s">
        <v>284</v>
      </c>
      <c r="E123" t="s">
        <v>18</v>
      </c>
      <c r="F123" s="1" t="s">
        <v>285</v>
      </c>
      <c r="G123" t="s">
        <v>136</v>
      </c>
      <c r="H123">
        <v>890</v>
      </c>
      <c r="I123" s="2">
        <v>44495</v>
      </c>
      <c r="J123" s="2">
        <v>44495</v>
      </c>
      <c r="K123">
        <v>890</v>
      </c>
    </row>
    <row r="124" spans="1:11" x14ac:dyDescent="0.25">
      <c r="A124" t="str">
        <f>"8918825F35"</f>
        <v>8918825F35</v>
      </c>
      <c r="B124" t="str">
        <f t="shared" si="3"/>
        <v>06363391001</v>
      </c>
      <c r="C124" t="s">
        <v>16</v>
      </c>
      <c r="D124" t="s">
        <v>286</v>
      </c>
      <c r="E124" t="s">
        <v>25</v>
      </c>
      <c r="F124" s="1" t="s">
        <v>287</v>
      </c>
      <c r="G124" t="s">
        <v>288</v>
      </c>
      <c r="H124">
        <v>760</v>
      </c>
      <c r="I124" s="2">
        <v>44505</v>
      </c>
      <c r="K124">
        <v>760</v>
      </c>
    </row>
    <row r="125" spans="1:11" x14ac:dyDescent="0.25">
      <c r="A125" t="str">
        <f>"8922779E27"</f>
        <v>8922779E27</v>
      </c>
      <c r="B125" t="str">
        <f t="shared" si="3"/>
        <v>06363391001</v>
      </c>
      <c r="C125" t="s">
        <v>16</v>
      </c>
      <c r="D125" t="s">
        <v>289</v>
      </c>
      <c r="E125" t="s">
        <v>18</v>
      </c>
      <c r="F125" s="1" t="s">
        <v>290</v>
      </c>
      <c r="G125" t="s">
        <v>291</v>
      </c>
      <c r="H125">
        <v>2730</v>
      </c>
      <c r="I125" s="2">
        <v>44515</v>
      </c>
      <c r="J125" s="2">
        <v>44515</v>
      </c>
      <c r="K125">
        <v>2730</v>
      </c>
    </row>
    <row r="126" spans="1:11" x14ac:dyDescent="0.25">
      <c r="A126" t="str">
        <f>"8981494351"</f>
        <v>8981494351</v>
      </c>
      <c r="B126" t="str">
        <f t="shared" si="3"/>
        <v>06363391001</v>
      </c>
      <c r="C126" t="s">
        <v>16</v>
      </c>
      <c r="D126" t="s">
        <v>292</v>
      </c>
      <c r="E126" t="s">
        <v>18</v>
      </c>
      <c r="F126" s="1" t="s">
        <v>293</v>
      </c>
      <c r="G126" t="s">
        <v>184</v>
      </c>
      <c r="H126">
        <v>3589</v>
      </c>
      <c r="I126" s="2">
        <v>44531</v>
      </c>
      <c r="J126" s="2">
        <v>44561</v>
      </c>
      <c r="K126">
        <v>3589</v>
      </c>
    </row>
    <row r="127" spans="1:11" x14ac:dyDescent="0.25">
      <c r="A127" t="str">
        <f>"8976423A96"</f>
        <v>8976423A96</v>
      </c>
      <c r="B127" t="str">
        <f t="shared" si="3"/>
        <v>06363391001</v>
      </c>
      <c r="C127" t="s">
        <v>16</v>
      </c>
      <c r="D127" t="s">
        <v>294</v>
      </c>
      <c r="E127" t="s">
        <v>29</v>
      </c>
      <c r="F127" s="1" t="s">
        <v>295</v>
      </c>
      <c r="G127" t="s">
        <v>296</v>
      </c>
      <c r="H127">
        <v>168480</v>
      </c>
      <c r="I127" s="2">
        <v>44562</v>
      </c>
      <c r="J127" s="2">
        <v>45541</v>
      </c>
      <c r="K127">
        <v>0</v>
      </c>
    </row>
    <row r="128" spans="1:11" x14ac:dyDescent="0.25">
      <c r="A128" t="str">
        <f>"8981330BF8"</f>
        <v>8981330BF8</v>
      </c>
      <c r="B128" t="str">
        <f t="shared" si="3"/>
        <v>06363391001</v>
      </c>
      <c r="C128" t="s">
        <v>16</v>
      </c>
      <c r="D128" t="s">
        <v>297</v>
      </c>
      <c r="E128" t="s">
        <v>18</v>
      </c>
      <c r="F128" s="1" t="s">
        <v>298</v>
      </c>
      <c r="G128" t="s">
        <v>299</v>
      </c>
      <c r="H128">
        <v>640</v>
      </c>
      <c r="I128" s="2">
        <v>44536</v>
      </c>
      <c r="K128">
        <v>0</v>
      </c>
    </row>
    <row r="129" spans="1:11" x14ac:dyDescent="0.25">
      <c r="A129" t="str">
        <f>"9006062578"</f>
        <v>9006062578</v>
      </c>
      <c r="B129" t="str">
        <f t="shared" si="3"/>
        <v>06363391001</v>
      </c>
      <c r="C129" t="s">
        <v>16</v>
      </c>
      <c r="D129" t="s">
        <v>300</v>
      </c>
      <c r="E129" t="s">
        <v>29</v>
      </c>
      <c r="F129" s="1" t="s">
        <v>111</v>
      </c>
      <c r="G129" t="s">
        <v>112</v>
      </c>
      <c r="H129">
        <v>15120</v>
      </c>
      <c r="I129" s="2">
        <v>44562</v>
      </c>
      <c r="J129" s="2">
        <v>44804</v>
      </c>
      <c r="K129">
        <v>0</v>
      </c>
    </row>
    <row r="130" spans="1:11" x14ac:dyDescent="0.25">
      <c r="A130" t="str">
        <f>"896682386B"</f>
        <v>896682386B</v>
      </c>
      <c r="B130" t="str">
        <f t="shared" si="3"/>
        <v>06363391001</v>
      </c>
      <c r="C130" t="s">
        <v>16</v>
      </c>
      <c r="D130" t="s">
        <v>301</v>
      </c>
      <c r="E130" t="s">
        <v>18</v>
      </c>
      <c r="F130" s="1" t="s">
        <v>302</v>
      </c>
      <c r="G130" t="s">
        <v>221</v>
      </c>
      <c r="H130">
        <v>1175.5</v>
      </c>
      <c r="I130" s="2">
        <v>44536</v>
      </c>
      <c r="J130" s="2">
        <v>44550</v>
      </c>
      <c r="K130">
        <v>1175.5</v>
      </c>
    </row>
    <row r="131" spans="1:11" x14ac:dyDescent="0.25">
      <c r="A131" t="str">
        <f>"9000587F58"</f>
        <v>9000587F58</v>
      </c>
      <c r="B131" t="str">
        <f t="shared" ref="B131:B146" si="4">"06363391001"</f>
        <v>06363391001</v>
      </c>
      <c r="C131" t="s">
        <v>16</v>
      </c>
      <c r="D131" t="s">
        <v>303</v>
      </c>
      <c r="E131" t="s">
        <v>18</v>
      </c>
      <c r="F131" s="1" t="s">
        <v>304</v>
      </c>
      <c r="G131" t="s">
        <v>260</v>
      </c>
      <c r="H131">
        <v>2963.35</v>
      </c>
      <c r="I131" s="2">
        <v>44540</v>
      </c>
      <c r="J131" s="2">
        <v>44570</v>
      </c>
      <c r="K131">
        <v>0</v>
      </c>
    </row>
    <row r="132" spans="1:11" x14ac:dyDescent="0.25">
      <c r="A132" t="str">
        <f>"8884150880"</f>
        <v>8884150880</v>
      </c>
      <c r="B132" t="str">
        <f t="shared" si="4"/>
        <v>06363391001</v>
      </c>
      <c r="C132" t="s">
        <v>16</v>
      </c>
      <c r="D132" t="s">
        <v>305</v>
      </c>
      <c r="E132" t="s">
        <v>25</v>
      </c>
      <c r="F132" s="1" t="s">
        <v>243</v>
      </c>
      <c r="G132" t="s">
        <v>244</v>
      </c>
      <c r="H132">
        <v>410</v>
      </c>
      <c r="I132" s="2">
        <v>44517</v>
      </c>
      <c r="K132">
        <v>0</v>
      </c>
    </row>
    <row r="133" spans="1:11" x14ac:dyDescent="0.25">
      <c r="A133" t="str">
        <f>"8997765691"</f>
        <v>8997765691</v>
      </c>
      <c r="B133" t="str">
        <f t="shared" si="4"/>
        <v>06363391001</v>
      </c>
      <c r="C133" t="s">
        <v>16</v>
      </c>
      <c r="D133" t="s">
        <v>306</v>
      </c>
      <c r="E133" t="s">
        <v>18</v>
      </c>
      <c r="F133" s="1" t="s">
        <v>307</v>
      </c>
      <c r="G133" t="s">
        <v>308</v>
      </c>
      <c r="H133">
        <v>798</v>
      </c>
      <c r="I133" s="2">
        <v>44550</v>
      </c>
      <c r="J133" s="2">
        <v>44552</v>
      </c>
      <c r="K133">
        <v>798</v>
      </c>
    </row>
    <row r="134" spans="1:11" x14ac:dyDescent="0.25">
      <c r="A134" t="str">
        <f>"8958625B36"</f>
        <v>8958625B36</v>
      </c>
      <c r="B134" t="str">
        <f t="shared" si="4"/>
        <v>06363391001</v>
      </c>
      <c r="C134" t="s">
        <v>16</v>
      </c>
      <c r="D134" t="s">
        <v>309</v>
      </c>
      <c r="E134" t="s">
        <v>25</v>
      </c>
      <c r="F134" s="1" t="s">
        <v>33</v>
      </c>
      <c r="H134">
        <v>0</v>
      </c>
      <c r="K134">
        <v>0</v>
      </c>
    </row>
    <row r="135" spans="1:11" x14ac:dyDescent="0.25">
      <c r="A135" t="str">
        <f>"9047041E66"</f>
        <v>9047041E66</v>
      </c>
      <c r="B135" t="str">
        <f t="shared" si="4"/>
        <v>06363391001</v>
      </c>
      <c r="C135" t="s">
        <v>16</v>
      </c>
      <c r="D135" t="s">
        <v>310</v>
      </c>
      <c r="E135" t="s">
        <v>25</v>
      </c>
      <c r="F135" s="1" t="s">
        <v>262</v>
      </c>
      <c r="G135" t="s">
        <v>263</v>
      </c>
      <c r="H135">
        <v>1408</v>
      </c>
      <c r="I135" s="2">
        <v>44553</v>
      </c>
      <c r="J135" s="2">
        <v>44553</v>
      </c>
      <c r="K135">
        <v>0</v>
      </c>
    </row>
    <row r="136" spans="1:11" x14ac:dyDescent="0.25">
      <c r="A136" t="str">
        <f>"8933347F24"</f>
        <v>8933347F24</v>
      </c>
      <c r="B136" t="str">
        <f t="shared" si="4"/>
        <v>06363391001</v>
      </c>
      <c r="C136" t="s">
        <v>16</v>
      </c>
      <c r="D136" t="s">
        <v>311</v>
      </c>
      <c r="E136" t="s">
        <v>18</v>
      </c>
      <c r="F136" s="1" t="s">
        <v>312</v>
      </c>
      <c r="G136" t="s">
        <v>313</v>
      </c>
      <c r="H136">
        <v>7247.76</v>
      </c>
      <c r="I136" s="2">
        <v>44522</v>
      </c>
      <c r="K136">
        <v>0</v>
      </c>
    </row>
    <row r="137" spans="1:11" x14ac:dyDescent="0.25">
      <c r="A137" t="str">
        <f>"8953105FF5"</f>
        <v>8953105FF5</v>
      </c>
      <c r="B137" t="str">
        <f t="shared" si="4"/>
        <v>06363391001</v>
      </c>
      <c r="C137" t="s">
        <v>16</v>
      </c>
      <c r="D137" t="s">
        <v>314</v>
      </c>
      <c r="E137" t="s">
        <v>25</v>
      </c>
      <c r="F137" s="1" t="s">
        <v>64</v>
      </c>
      <c r="G137" t="s">
        <v>62</v>
      </c>
      <c r="H137">
        <v>28512.12</v>
      </c>
      <c r="I137" s="2">
        <v>44470</v>
      </c>
      <c r="J137" s="2">
        <v>44603</v>
      </c>
      <c r="K137">
        <v>0</v>
      </c>
    </row>
    <row r="138" spans="1:11" x14ac:dyDescent="0.25">
      <c r="A138" t="str">
        <f>"895454651F"</f>
        <v>895454651F</v>
      </c>
      <c r="B138" t="str">
        <f t="shared" si="4"/>
        <v>06363391001</v>
      </c>
      <c r="C138" t="s">
        <v>16</v>
      </c>
      <c r="D138" t="s">
        <v>315</v>
      </c>
      <c r="E138" t="s">
        <v>25</v>
      </c>
      <c r="F138" s="1" t="s">
        <v>97</v>
      </c>
      <c r="G138" t="s">
        <v>98</v>
      </c>
      <c r="H138">
        <v>25293.03</v>
      </c>
      <c r="I138" s="2">
        <v>44501</v>
      </c>
      <c r="J138" s="2">
        <v>44603</v>
      </c>
      <c r="K138">
        <v>0</v>
      </c>
    </row>
    <row r="139" spans="1:11" x14ac:dyDescent="0.25">
      <c r="A139" t="str">
        <f>"8954563327"</f>
        <v>8954563327</v>
      </c>
      <c r="B139" t="str">
        <f t="shared" si="4"/>
        <v>06363391001</v>
      </c>
      <c r="C139" t="s">
        <v>16</v>
      </c>
      <c r="D139" t="s">
        <v>316</v>
      </c>
      <c r="E139" t="s">
        <v>25</v>
      </c>
      <c r="F139" s="1" t="s">
        <v>143</v>
      </c>
      <c r="G139" t="s">
        <v>144</v>
      </c>
      <c r="H139">
        <v>17869.7</v>
      </c>
      <c r="I139" s="2">
        <v>44501</v>
      </c>
      <c r="J139" s="2">
        <v>44603</v>
      </c>
      <c r="K139">
        <v>0</v>
      </c>
    </row>
    <row r="140" spans="1:11" x14ac:dyDescent="0.25">
      <c r="A140" t="str">
        <f>"8953144029"</f>
        <v>8953144029</v>
      </c>
      <c r="B140" t="str">
        <f t="shared" si="4"/>
        <v>06363391001</v>
      </c>
      <c r="C140" t="s">
        <v>16</v>
      </c>
      <c r="D140" t="s">
        <v>317</v>
      </c>
      <c r="E140" t="s">
        <v>25</v>
      </c>
      <c r="F140" s="1" t="s">
        <v>101</v>
      </c>
      <c r="G140" t="s">
        <v>102</v>
      </c>
      <c r="H140">
        <v>32327.16</v>
      </c>
      <c r="I140" s="2">
        <v>44501</v>
      </c>
      <c r="J140" s="2">
        <v>44603</v>
      </c>
      <c r="K140">
        <v>0</v>
      </c>
    </row>
    <row r="141" spans="1:11" x14ac:dyDescent="0.25">
      <c r="A141" t="str">
        <f>"87801633B8"</f>
        <v>87801633B8</v>
      </c>
      <c r="B141" t="str">
        <f t="shared" si="4"/>
        <v>06363391001</v>
      </c>
      <c r="C141" t="s">
        <v>16</v>
      </c>
      <c r="D141" t="s">
        <v>318</v>
      </c>
      <c r="E141" t="s">
        <v>25</v>
      </c>
      <c r="F141" s="1" t="s">
        <v>33</v>
      </c>
      <c r="G141" t="s">
        <v>34</v>
      </c>
      <c r="H141">
        <v>858</v>
      </c>
      <c r="I141" s="2">
        <v>44358</v>
      </c>
      <c r="J141" s="2">
        <v>44378</v>
      </c>
      <c r="K141">
        <v>0</v>
      </c>
    </row>
    <row r="142" spans="1:11" x14ac:dyDescent="0.25">
      <c r="A142" t="str">
        <f>"8891599B9B"</f>
        <v>8891599B9B</v>
      </c>
      <c r="B142" t="str">
        <f t="shared" si="4"/>
        <v>06363391001</v>
      </c>
      <c r="C142" t="s">
        <v>16</v>
      </c>
      <c r="D142" t="s">
        <v>319</v>
      </c>
      <c r="E142" t="s">
        <v>18</v>
      </c>
      <c r="F142" s="1" t="s">
        <v>320</v>
      </c>
      <c r="G142" t="s">
        <v>321</v>
      </c>
      <c r="H142">
        <v>9284.4</v>
      </c>
      <c r="I142" s="2">
        <v>44499</v>
      </c>
      <c r="J142" s="2">
        <v>45595</v>
      </c>
      <c r="K142">
        <v>0</v>
      </c>
    </row>
    <row r="143" spans="1:11" x14ac:dyDescent="0.25">
      <c r="A143" t="str">
        <f>"876824697E"</f>
        <v>876824697E</v>
      </c>
      <c r="B143" t="str">
        <f t="shared" si="4"/>
        <v>06363391001</v>
      </c>
      <c r="C143" t="s">
        <v>16</v>
      </c>
      <c r="D143" t="s">
        <v>322</v>
      </c>
      <c r="E143" t="s">
        <v>25</v>
      </c>
      <c r="F143" s="1" t="s">
        <v>33</v>
      </c>
      <c r="G143" t="s">
        <v>34</v>
      </c>
      <c r="H143">
        <v>130</v>
      </c>
      <c r="I143" s="2">
        <v>44434</v>
      </c>
      <c r="J143" s="2">
        <v>44539</v>
      </c>
      <c r="K143">
        <v>0</v>
      </c>
    </row>
    <row r="144" spans="1:11" x14ac:dyDescent="0.25">
      <c r="A144" t="str">
        <f>"8785837E0A"</f>
        <v>8785837E0A</v>
      </c>
      <c r="B144" t="str">
        <f t="shared" si="4"/>
        <v>06363391001</v>
      </c>
      <c r="C144" t="s">
        <v>16</v>
      </c>
      <c r="D144" t="s">
        <v>323</v>
      </c>
      <c r="E144" t="s">
        <v>25</v>
      </c>
      <c r="F144" s="1" t="s">
        <v>101</v>
      </c>
      <c r="G144" t="s">
        <v>102</v>
      </c>
      <c r="H144">
        <v>32327.16</v>
      </c>
      <c r="I144" s="2">
        <v>44378</v>
      </c>
      <c r="J144" s="2">
        <v>44500</v>
      </c>
      <c r="K144">
        <v>0</v>
      </c>
    </row>
    <row r="145" spans="1:11" x14ac:dyDescent="0.25">
      <c r="A145" t="str">
        <f>"867562583A"</f>
        <v>867562583A</v>
      </c>
      <c r="B145" t="str">
        <f t="shared" si="4"/>
        <v>06363391001</v>
      </c>
      <c r="C145" t="s">
        <v>16</v>
      </c>
      <c r="D145" t="s">
        <v>324</v>
      </c>
      <c r="E145" t="s">
        <v>25</v>
      </c>
      <c r="F145" s="1" t="s">
        <v>33</v>
      </c>
      <c r="G145" t="s">
        <v>34</v>
      </c>
      <c r="H145">
        <v>518.79999999999995</v>
      </c>
      <c r="I145" s="2">
        <v>44280</v>
      </c>
      <c r="K145">
        <v>0</v>
      </c>
    </row>
    <row r="146" spans="1:11" x14ac:dyDescent="0.25">
      <c r="A146" t="str">
        <f>"9029246184"</f>
        <v>9029246184</v>
      </c>
      <c r="B146" t="str">
        <f t="shared" si="4"/>
        <v>06363391001</v>
      </c>
      <c r="C146" t="s">
        <v>16</v>
      </c>
      <c r="D146" t="s">
        <v>325</v>
      </c>
      <c r="E146" t="s">
        <v>18</v>
      </c>
      <c r="H146">
        <v>0</v>
      </c>
      <c r="K14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friuliveneziagiulia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2022-01-27T14:09:43Z</dcterms:created>
  <dcterms:modified xsi:type="dcterms:W3CDTF">2022-01-27T14:09:43Z</dcterms:modified>
</cp:coreProperties>
</file>