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lazi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</calcChain>
</file>

<file path=xl/sharedStrings.xml><?xml version="1.0" encoding="utf-8"?>
<sst xmlns="http://schemas.openxmlformats.org/spreadsheetml/2006/main" count="661" uniqueCount="285">
  <si>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</si>
  <si>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</si>
  <si>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</si>
  <si>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</si>
  <si>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</si>
  <si>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</si>
  <si>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</si>
  <si>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</si>
  <si>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</si>
  <si>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</si>
  <si>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</si>
  <si>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</si>
  <si>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</si>
  <si>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</si>
  <si>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</si>
  <si>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</si>
  <si>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Lazio</t>
  </si>
  <si>
    <t>Fornitura energia elettrica 12 (Entrate + UPT Latina)</t>
  </si>
  <si>
    <t>26-AFFIDAMENTO DIRETTO IN ADESIONE AD ACCORDO QUADRO/CONVENZIONE</t>
  </si>
  <si>
    <t xml:space="preserve">GALA SPA (CF: 06832931007)
</t>
  </si>
  <si>
    <t>GALA SPA (CF: 06832931007)</t>
  </si>
  <si>
    <t>Fornitura energia elettrica (ex Territorio)</t>
  </si>
  <si>
    <t>Fornitura energia elettrica UP ROMA EX Territorio</t>
  </si>
  <si>
    <t>Noleggio 19 fotoriproduttori per uffici dipendenti dalla Direzione regionale del Lazio dell'Agenzia delle Entrate.</t>
  </si>
  <si>
    <t xml:space="preserve">KYOCERA DOCUMENT SOLUTION ITALIA SPA (CF: 01788080156)
</t>
  </si>
  <si>
    <t>KYOCERA DOCUMENT SOLUTION ITALIA SPA (CF: 01788080156)</t>
  </si>
  <si>
    <t>Adesione Convenzione Consip Apparecchiature Multifunzione 24 Lotto 3 per noleggio, assistenza tecnica e manutenzione di n. 7 fotocopiatrici da collocare presso alcuni Uffici dipendenti dalla DR Lazio</t>
  </si>
  <si>
    <t xml:space="preserve">OLIVETTI SPA (CF: 02298700010)
</t>
  </si>
  <si>
    <t>OLIVETTI SPA (CF: 02298700010)</t>
  </si>
  <si>
    <t>Adesione Convenzione Consip "Apparecchiature Multifunzione 24" Lotto 3 per l'affidamento di noleggio assistenza tecnica e manutenzione di n. 21 fotocopiatrici da collocare presso alcuni Uffici dipendenti dalla DR Lazio</t>
  </si>
  <si>
    <t>Adesione Convenzione Consip Apparecchiature Multifunzione 25 Lotto 3 per l'affidamento del noleggio assistenza e manutenzione di 1 fotocopiatrice a colori per l'UP di Frosinone</t>
  </si>
  <si>
    <t xml:space="preserve">XEROX SPA (CF: 00747880151)
</t>
  </si>
  <si>
    <t>XEROX SPA (CF: 00747880151)</t>
  </si>
  <si>
    <t>Noleggio, assistenza tecnica e manutenzione di n. 24 fotocopiatrici da collocare presso alcuni Uffici dipendenti dalla DR Lazio</t>
  </si>
  <si>
    <t>Noleggio, assistenza tecnica e manutenzione di n. 1 fotocopiatrice a colori da collocare presso l'UP di Rieti</t>
  </si>
  <si>
    <t>23-AFFIDAMENTO DIRETTO</t>
  </si>
  <si>
    <t>Adesione Convenzione Consip "Apparecchiature Multifunzione 26 Noleggio Lotto 2"per il noleggio assistenza e manutenzione di n. 20 fotocopiatrici per alcuni Uffici dipendenti dalla DR Lazio</t>
  </si>
  <si>
    <t>n. 3 esami strumentali ricerca amianto in SEM presso l'immobile sito in Via Emanuele Filiberto n.4 sede dell'Ufficio Provinciale di Latina</t>
  </si>
  <si>
    <t xml:space="preserve">EXITONE S.P.A. (CF: 07874490019)
</t>
  </si>
  <si>
    <t>EXITONE S.P.A. (CF: 07874490019)</t>
  </si>
  <si>
    <t>ADESIONE A CONVENZIONE CONSIP FORNITURA EE UFFICI UPT DI RIETI, LATINA, SS CIVITAVECCHIA E UT TIVOLI</t>
  </si>
  <si>
    <t>FORNITURA GAS NATURALE COMPENDIO CIAMARRA</t>
  </si>
  <si>
    <t xml:space="preserve">ESTRA ENERGIE SRL (CF: 01219980529)
</t>
  </si>
  <si>
    <t>ESTRA ENERGIE SRL (CF: 01219980529)</t>
  </si>
  <si>
    <t>FORNITURA ENERGIA ELETTRICA UFFICI DELLE ENTRATE + UPT ROMA</t>
  </si>
  <si>
    <t xml:space="preserve">ENEL ENERGIA SPA (CF: 06655971007)
</t>
  </si>
  <si>
    <t>ENEL ENERGIA SPA (CF: 06655971007)</t>
  </si>
  <si>
    <t>Fornitura e consegna al piano di timbri per lâ€™Agenzia delle Entrate - Direzione Regionale del Lazio e Uffici da essa dipendenti</t>
  </si>
  <si>
    <t>04-PROCEDURA NEGOZIATA SENZA PREVIA PUBBLICAZIONE</t>
  </si>
  <si>
    <t xml:space="preserve">CARTIL UNIPERSONALE S.R.L. (CF: 02632440646)
DE.DA. UFFICIO (CF: 11803631008)
INCISORIA  PASTORMERLO  SRL (CF: 13388910153)
LYRECO ITALIA SRL (CF: 11582010150)
MYO S.R.L. (CF: 03222970406)
TIPOGRAFIA RAGIONE (CF: 02353130749)
</t>
  </si>
  <si>
    <t>INCISORIA  PASTORMERLO  SRL (CF: 13388910153)</t>
  </si>
  <si>
    <t>FORNITURA BPE PER LA DR LAZIO E UFFICI DA ESSA DIPENDENTI</t>
  </si>
  <si>
    <t xml:space="preserve">DAY RISTOSERVICE S.P.A. (CF: 03543000370)
</t>
  </si>
  <si>
    <t>DAY RISTOSERVICE S.P.A. (CF: 03543000370)</t>
  </si>
  <si>
    <t>Adesione Convenzione Consip "Apparecchiature Multifunzione 28" noleggio assistenza tecnica e manutenzione di n.12 fotocopiatrici da collocare presso alcuni Uffici dipendenti dalla Direzione Regionale del Lazio</t>
  </si>
  <si>
    <t>noleggio 1 apparecchiatura multifunzione per la Direzione Regionale del Lazio</t>
  </si>
  <si>
    <t>AFFIDAMENTO RIPARAZIONE STRUMENTAZIONE TOPOGRAFICA UPT VITERBO</t>
  </si>
  <si>
    <t xml:space="preserve">LEICA GEOSYSTEMS SPA (CF: 12090330155)
</t>
  </si>
  <si>
    <t>LEICA GEOSYSTEMS SPA (CF: 12090330155)</t>
  </si>
  <si>
    <t>Adesione a Convenzione Consip â€œ Energia Elettrica 16 â€“ lotto 10â€, fornitura di EE per alcuni Uffici della provincia di Roma. e rettifica determina Convenzione Consip â€œEE15â€“ Lotti 11â€, per la fornitura di EE per Uffici fuori dalla provincia di Roma</t>
  </si>
  <si>
    <t>FORNITURA ENERGIA ELETTRICA IN REGIME DI SALVAGUARDIA</t>
  </si>
  <si>
    <t xml:space="preserve">HERA COMM (CF: 02221101203)
</t>
  </si>
  <si>
    <t>HERA COMM (CF: 02221101203)</t>
  </si>
  <si>
    <t>Adesione Convenzione Consip Apparecchiature Multifunzione 30 noleggio lotto 3 n. 1 fotocopiatrice da collocare presso la sede della DR Lazio</t>
  </si>
  <si>
    <t>Servizio di facchinaggio, trasporto e trasloco a ridotto impatto ambientale per la sede della Direzioni Regionale del Lazio dellâ€™Agenzia delle Entrate e le sedi degli Uffici da essa dipendenti.</t>
  </si>
  <si>
    <t xml:space="preserve">BALDOLINI TRASLOCHI S.R.L. (CF: 10474501003)
CONSORZIO STABILE EURO GLOBAL SERVICE GRANDI APPALTI (CF: 07422281001)
IL RISVEGLIO SOC COOP.SOCIALE ARL (CF: 12018841002)
ROSSI TRANSWORLD S.A.S. (CF: 05198491002)
SAGAD S.R.L. (CF: 03887591000)
SCALA ENTERPRISE S.R.L. (CF: 05594340639)
</t>
  </si>
  <si>
    <t>IL RISVEGLIO SOC COOP.SOCIALE ARL (CF: 12018841002)</t>
  </si>
  <si>
    <t>Servizio di trasporto per il personale in servizio presso la Direzione Regionale del Lazio, la Direzione Provinciale III di Roma, lâ€™Ufficio Territoriale di Roma 4, lâ€™Ufficio Provinciale di Roma e lâ€™Ufficio Territoriale di Roma 2 dellâ€™Agenzia delle Entrate.</t>
  </si>
  <si>
    <t xml:space="preserve">AUTOSERVIZI LEONCINO VIAGGI SRL (CF: 08006021219)
AUTOSERVIZI TROIANI SRL (CF: 00373430552)
CAPERNA SERVICE SRL (CF: 08438611009)
CIALONE TOUR SPA (CF: 00185810603)
CORSI &amp; PAMPANELLI AUTOLINEE SNC (CF: 00117970608)
LOSURDO GIUSEPPE (CF: LSRGPP57S17M203Y)
</t>
  </si>
  <si>
    <t>CAPERNA SERVICE SRL (CF: 08438611009)</t>
  </si>
  <si>
    <t>Adesione alla Convenzione Consip â€œEnergia Elettrica 16â€“ Lotti 10â€, per la fornitura di Energia Elettrica per gli Uffici siti nella provincia di Roma dipendenti dalla Direzione Regionale del Lazio dellâ€™Agenzia delle Entrate.</t>
  </si>
  <si>
    <t>Adesione alla Convenzione Consip â€œEnergia Elettrica 16â€“ Lotto 11 Lazioâ€, per la fornitura di Energia Elettrica per gli Uffici del Lazio esclusa la provincia di Roma dipendenti dalla Direzione Regionale del Lazio dellâ€™Agenzia delle Entrate</t>
  </si>
  <si>
    <t xml:space="preserve">AGSM ENERGIA SPA (CF: 02968430237)
</t>
  </si>
  <si>
    <t>AGSM ENERGIA SPA (CF: 02968430237)</t>
  </si>
  <si>
    <t>Adesione Convenzione Consip Apparecchiature Multifunzione 30 noleggio lotto 3 n. 1 fotocopiatrice da collocare presso l'UT di Formia</t>
  </si>
  <si>
    <t>Adesione Convenzione Consip Apparecchiature multufunzione 30 noleggio lotto 3 - 1 fotocopiatrice da collocare presso la DP di Rieti</t>
  </si>
  <si>
    <t>Servizi di smontaggio, prelevamento, trasporto, recupero e/o smaltimento di beni mobili non informatici fuori uso, presso uno o piÃ¹ immobili afferenti alla DR Lazio ed agli Uffici da essa dipendenti</t>
  </si>
  <si>
    <t>08-AFFIDAMENTO IN ECONOMIA - COTTIMO FIDUCIARIO</t>
  </si>
  <si>
    <t xml:space="preserve">AMA ROMA S.P.A (CF: 05445891004)
DE VELLIS TRASLOCHI E TRASPORTI (CF: 00700380603)
EREDI  FANALI BRUNO SRL (CF: 09752281007)
LAZIO MACERI SRL (CF: 03505570584)
LOGISTICA AMBIENTALE SRL (CF: 05139261001)
NOVA ECOLOGICA SRL (CF: 04076171000)
</t>
  </si>
  <si>
    <t>LAZIO MACERI SRL (CF: 03505570584)</t>
  </si>
  <si>
    <t>Contratto per lâ€™ affidamento del servizio di manutenzione degli impianti antintrusione e di video sorveglianza presso la sede della Direzione Regionale del Lazio dellâ€™Agenzia delle Entrate e le sedi degli Uffici da essa dipendenti</t>
  </si>
  <si>
    <t xml:space="preserve">2A IMPIANTI (CF: 10695730159)
ECOIMPIANTI SRL (CF: 03720040751)
INTEC SERVICE SRL (CF: 02820290647)
IOLI SRL (CF: 06676221002)
VECCARI SRL (CF: 02212460741)
</t>
  </si>
  <si>
    <t>INTEC SERVICE SRL (CF: 02820290647)</t>
  </si>
  <si>
    <t>noleggio 25 apparecchiature multifunzione per gli Uffici dipendenti dalla Direzione Regionale del Lazio</t>
  </si>
  <si>
    <t>noleggio 12 apparecchiature multifunzione per gli Uffici dipendenti dalla Direzione Regionale del Lazio</t>
  </si>
  <si>
    <t>servizio di manutenzione delle aree verdi presso le sedi della DR LAZIO Entrate e alcuni Uffici da essa dipendenti</t>
  </si>
  <si>
    <t xml:space="preserve">FLAMINIA GARDEN SRL (CF: 05944070589)
LA VENETA SERVIZI SPA (CF: 05185201000)
NEW SERVICE SRL (CF: 01073150524)
PONTINA MANUTENZIONI SRL (CF: 01632710594)
VIVAI MARCELLI SAS DI MARCELLI TONINO E C. (CF: 03809191004)
</t>
  </si>
  <si>
    <t>PONTINA MANUTENZIONI SRL (CF: 01632710594)</t>
  </si>
  <si>
    <t>NOLEGGIO APPARECCHIATURE MULTIFUNZIONE</t>
  </si>
  <si>
    <t>Corsi di formazione e aggiornamento in materia di sicurezza nei luoghi di lavoro D.lgs 81/08 per i dipendenti della Direzione Regionale del Lazio e Uffici da essa dipendenti</t>
  </si>
  <si>
    <t xml:space="preserve">GIONE SPA (CF: 11940290015)
SINTESI SPA (CF: 03533961003)
</t>
  </si>
  <si>
    <t>SINTESI SPA (CF: 03533961003)</t>
  </si>
  <si>
    <t>Affidamento in concessione del servizio mensa di Via Capranesi 54/58 in Roma</t>
  </si>
  <si>
    <t>01-PROCEDURA APERTA</t>
  </si>
  <si>
    <t xml:space="preserve">COMPASS GROUP S.R.L. (CF: 02979410152)
GESTIONE SERVIZI INTEGRATI SRL (CF: 04825541008)
MARCONI GROUP S.R.L. (CF: 00815110945)
</t>
  </si>
  <si>
    <t>COMPASS GROUP S.R.L. (CF: 02979410152)</t>
  </si>
  <si>
    <t>affidamento fornitura carta formato A4 per la DR Lazio e gli Uffici da essa dipendenti</t>
  </si>
  <si>
    <t xml:space="preserve">FBN SRL (CF: 00845120336)
FRATI E LIVI SRL (CF: 00772920377)
GRAFICA 080 S.R.L. (CF: 05799280721)
ICR - SOCIETA' PER AZIONI (CF: 05466391009)
MYO S.R.L. (CF: 03222970406)
</t>
  </si>
  <si>
    <t>ICR - SOCIETA' PER AZIONI (CF: 05466391009)</t>
  </si>
  <si>
    <t>Servizi di Responsabile del servizio di prevenzione e protezione e servizi annessi per la DR Lazio e alcuni uffici da essa dipendenti</t>
  </si>
  <si>
    <t xml:space="preserve">CM FORMAZIONE &amp; CONSULENZA (CF: 10315971001)
</t>
  </si>
  <si>
    <t>CM FORMAZIONE &amp; CONSULENZA (CF: 10315971001)</t>
  </si>
  <si>
    <t>Servizi relativi alla gestione integrata della salute e sicurezza sui luoghi di lavoro presso le sedi dellâ€™Agenzia delle Entrate Direzione Regionale del Lazio e Uffici da essa dipendenti</t>
  </si>
  <si>
    <t xml:space="preserve">MI.MA SRL (CF: 03955370618)
</t>
  </si>
  <si>
    <t>MI.MA SRL (CF: 03955370618)</t>
  </si>
  <si>
    <t>arpa Lazio verifiche messe a terra scariche atmosferiche e sollevamento imm. deman.</t>
  </si>
  <si>
    <t xml:space="preserve">ARPALAZIO (CF: 97172140580)
</t>
  </si>
  <si>
    <t>ARPALAZIO (CF: 97172140580)</t>
  </si>
  <si>
    <t>Convenzione Consip â€œGas Naturale 11â€“ Lotto 6â€, per la fornitura di gas naturale per gli Uffici delle Entrate dipendenti dalla Direzione Regionale del Lazio dellâ€™Agenzia delle Entrate.</t>
  </si>
  <si>
    <t>Adesione alla Convenzione Consip EEed. 16 â€“ Lotto 11 per il Lazio esclusa la Provincia di Roma -  per la fornitura di EE per gli Uffici ex Territorio di Rieti e Latina</t>
  </si>
  <si>
    <t>adesione alla Convenzione Consip Energia Elettrica ed. 17 â€“ Lotto 10 per la Provincia di Roma -  per la fornitura di energia elettrica per lâ€™Ufficio Territoriale di Tivoli e lâ€™Ufficio ex Territorio di Civitavecchia</t>
  </si>
  <si>
    <t>Adesione Convenzione Consip Apparecchiature Multifunzione 30 - noleggio Lotto 3 affidamento di noleggio assistenza tecnica e manutenzione n. 21 fotocopiatrici da collocare presso la Direzione Regionale del Lazio e Uffici dipendenti</t>
  </si>
  <si>
    <t>Affidamento degli interventi per opere da fabbro, lattoniere, vetraio e falegname per i complessi immobiliari della Direzione Regionale del Lazio e degli Uffici dipendenti</t>
  </si>
  <si>
    <t>33-PROCEDURA NEGOZIATA PER AFFIDAMENTI SOTTO SOGLIA</t>
  </si>
  <si>
    <t xml:space="preserve">COMAFE SRL (CF: 11957391003)
EUROFERRO SNC (CF: 07453090636)
M.S.C. GENERALI SRL (CF: 07313991213)
MANNOZZI MARCO SRL (CF: 02195800590)
NEW SYSTEM DI CHIAPPETTA GIANCARLO (CF: 01776510784)
</t>
  </si>
  <si>
    <t>EUROFERRO SNC (CF: 07453090636)</t>
  </si>
  <si>
    <t>Fornitura di materiale di consumo - toner, cartucce e drums originali e non originali per le stampanti e le apparecchiature multifunzione attualmente in uso presso la DR Lazio e Uffici da essa dipendenti</t>
  </si>
  <si>
    <t xml:space="preserve">CCG SRL (CF: 03351040583)
ECO LASER INFORMATICA SRL (CF: 04427081007)
ERREBIAN SPA (CF: 08397890586)
MIDA SRL (CF: 01513020238)
TONER ITALIA SRL (CF: 01433030705)
</t>
  </si>
  <si>
    <t>ECO LASER INFORMATICA SRL (CF: 04427081007)</t>
  </si>
  <si>
    <t>manutenzione condotta fognaria U.T. Frascati e eventuali interventi presso tutti gli Uffici afferenti la DRL</t>
  </si>
  <si>
    <t xml:space="preserve">INITIATIVE 2000 S.E.A. SRL (CF: 01963610595)
</t>
  </si>
  <si>
    <t>INITIATIVE 2000 S.E.A. SRL (CF: 01963610595)</t>
  </si>
  <si>
    <t>SERVIZIO DI RISCOSSIONE TRIBUTI CON MODALITA' ELETTRONICHE E RITIRO VALORI PER LE SEDI DELL'AGENZIA ENTRATE - TERRITORIO LOTTO 3</t>
  </si>
  <si>
    <t xml:space="preserve">BANCA NAZIONALE DEL LAVORO SPA (CF: 09339391006)
</t>
  </si>
  <si>
    <t>BANCA NAZIONALE DEL LAVORO SPA (CF: 09339391006)</t>
  </si>
  <si>
    <t>Contratto per il complessivo servizio di ascolto radio in Centrale operativa pronto intervento celere apertura e chiusura immobile sede della  Direzione Provinciale dell'Ufficio Territoriale e dell'Ufficio Provinciale di Viterbo</t>
  </si>
  <si>
    <t xml:space="preserve">AXITEA SPA (CF: 00818630188)
COSMOPOL LATINA SRL (CF: 02300290596)
ISTITUTO DI VIGILANZA DELL'URBE S.P.A. (CF: 05800441007)
ISTITUTO DI VIGILANZA PRIVATA DELLA PROVINCIA DI VITERBO SRL (CF: 00628090565)
METRONOTTE GROUP S.R.L. (CF: 02791630649)
</t>
  </si>
  <si>
    <t>ISTITUTO DI VIGILANZA PRIVATA DELLA PROVINCIA DI VITERBO SRL (CF: 00628090565)</t>
  </si>
  <si>
    <t>Fornitura e consegna di carta termica sistema Argo per gli impianti eliminacode installati presso gli Uffici dellâ€™Agenzia delle Entrate dipendenti dalla Direzione Regionale del Lazio</t>
  </si>
  <si>
    <t xml:space="preserve">SIGMA S.P.A. (CF: 01590580443)
</t>
  </si>
  <si>
    <t>SIGMA S.P.A. (CF: 01590580443)</t>
  </si>
  <si>
    <t>Contratto per la fornitura di materiale di cancelleria per la DR Lazio e Uffici da essa dipendenti</t>
  </si>
  <si>
    <t xml:space="preserve">CARTO COPY SERVICE (CF: 04864781002)
DUECÃ¬ ITALIA SRL (CF: 02693490126)
ERREBIAN SPA (CF: 08397890586)
ICR - SOCIETA' PER AZIONI (CF: 05466391009)
MYO S.R.L. (CF: 03222970406)
</t>
  </si>
  <si>
    <t>MYO S.R.L. (CF: 03222970406)</t>
  </si>
  <si>
    <t>FORNITURA E POSA IN OPERA DI ESTINTORI A POLVERE E CO2 E SMALTIMENTO DI QUELLI SCADUTI PRESSO ALCUNI UFFICI DIPENDENTI DALLA DR LAZIO ENTRATE</t>
  </si>
  <si>
    <t xml:space="preserve">AIR FIRE SPA (CF: 06305150580)
BLITZ ANTINCENDIO SRL (CF: 01750131003)
FIRE COMPANY SRL (CF: 07240380969)
FIRELESS SRL (CF: 10413311001)
INTEC SERVICE SRL (CF: 02820290647)
</t>
  </si>
  <si>
    <t>FIRE COMPANY SRL (CF: 07240380969)</t>
  </si>
  <si>
    <t>Contratto esecutivo per l'affidamento del servizio di vigilanza privata Lotto 9 - Direzione Regionale del Lazio</t>
  </si>
  <si>
    <t xml:space="preserve">COSMOPOL SECURITY SRL (CF: 02849920588)
</t>
  </si>
  <si>
    <t>COSMOPOL SECURITY SRL (CF: 02849920588)</t>
  </si>
  <si>
    <t>CONTRATTO ESECUTIVO SERVIZIO DI PULIZIA PER LE SEDI DEGLI UFFICI DELL'AGENZIA DELLE ENTRATE LOTTO 7 - DIREZIONE REGIONALE LAZIO</t>
  </si>
  <si>
    <t xml:space="preserve">C.R. APPALTI SRL (CF: 04622851006)
</t>
  </si>
  <si>
    <t>C.R. APPALTI SRL (CF: 04622851006)</t>
  </si>
  <si>
    <t>Servizi smontaggio recupero e smaltimento materiali di beni mobili non informatici  per svuotamento e riconsegna sedi della DR Lazio e DP III Roma</t>
  </si>
  <si>
    <t xml:space="preserve">DE VELLIS SERVIZI GLOBALI SRL (CF: 05558751003)
ECO TRANSFER SRL (CF: 07521940721)
LAZIO MACERI SRL (CF: 03505570584)
LOGISTICA AMBIENTALE SRL (CF: 05139261001)
ROMANA AMBIENTE S.R.L. (CF: 04994261008)
</t>
  </si>
  <si>
    <t>DE VELLIS SERVIZI GLOBALI SRL (CF: 05558751003)</t>
  </si>
  <si>
    <t>Fornitura di n. 24 armadi rack per le nuove sedi della Direzione Regionale del Lazio e della Direzione Provinciale III Roma site in Via Boglione 55/63/73/81/87</t>
  </si>
  <si>
    <t xml:space="preserve">GRUPPO SIMTEL (CF: 02294060971)
LA TELEFONICA (CF: 01270690587)
NABACOM (CF: 07868850632)
REDCO ITALIA SRL (CF: 07960130156)
TECNOJEST (CF: 01635460684)
</t>
  </si>
  <si>
    <t>REDCO ITALIA SRL (CF: 07960130156)</t>
  </si>
  <si>
    <t>servizio di manutenzione impianti elettrici, elevatori, antincendio, termoidraulici, condizionamento e idrico-sanitari</t>
  </si>
  <si>
    <t xml:space="preserve">BURLANDI FRANCO SRL (CF: 04571101007)
CONTROLSECURITY SISTEMI DI SICUREZZA SRL (CF: 05187291009)
EUROLUX SRL (CF: 02401380841)
EUROME SRL (CF: 07820851009)
FPM SRL (CF: 11838971007)
P.C.C. IMPIANTI (CF: 01277170591)
</t>
  </si>
  <si>
    <t>P.C.C. IMPIANTI (CF: 01277170591)</t>
  </si>
  <si>
    <t>Contratto per acquisto corsi di formazione e aggiornamento Covid 19 in materia di sicurezza nei luoghi di lavoro D.Lgs. 81/08 per i dipendenti della DR Lazio e Uffici dipendenti</t>
  </si>
  <si>
    <t>servizio noleggio assistenza tecnica e manutenzione di n. 8 fotocopiatrici da collocare presso alcuni Uffici dipendenti dalla DR Lazio</t>
  </si>
  <si>
    <t>servizio di noleggio assistenza tecnica e manutenzione di n. 11 fotocopiatrici da collocare presso alcuni Uffici dipendenti dalla DR Lazio</t>
  </si>
  <si>
    <t>CONTRATTO PER LA FORNITURA DI TENDE A RULLO OSCURANTI PER LE NUOVE SEDI DELLA DP III ROMA E DR LAZIO SITE IN VIA BOGLIONE 55 63 73 81 87</t>
  </si>
  <si>
    <t xml:space="preserve">LAEZZA SPA (CF: 01377120637)
M-GROUP S.R.L (CF: 02084900691)
NOVATECH (CF: 07654051213)
RILOX ITALIA SRL (CF: 10634150014)
TORRENTI DAVIDE (CF: TRRDVD34P29H501I)
</t>
  </si>
  <si>
    <t>RILOX ITALIA SRL (CF: 10634150014)</t>
  </si>
  <si>
    <t>Adesione a Convenzione Consip Energia Elettrica 17 - lotto 11 - Lazio esclusa prov. di Roma</t>
  </si>
  <si>
    <t>ADESIONE CONVENZIONE CONSIP EE 17 - LOTTO 10 UFFICI PROVINCIA DI ROMA - AFFERENTI LA DR LAZIO - AGENZIA DELLE ENTRATE</t>
  </si>
  <si>
    <t>FORNITURA E POSA IN OPERA DI ARREDI PER L'ALLESTIMENTO DELLE NUOVE SEDI DELLA DIREZIONE REGIONALE DEL LAZIO, DELLA DIREZIONE PROVINCIALE III DI ROMA E DELL'UFFICIO TERRITORIALE DI ROMA 4</t>
  </si>
  <si>
    <t xml:space="preserve">AGF S.R.L. (CF: 05618931009)
CORRIDI S.R.L. (CF: 00402140586)
EURACCIAI OFFICE (CF: 01802340677)
G8 MOBILI S.R.L. (CF: 00597730621)
HABITAT ITALIANA SRL (CF: 02862070170)
INGROS'S FORNITURE SRL (CF: 00718830292)
M-GROUP S.R.L (CF: 02084900691)
MOSCHELLA SEDUTE SRL (CF: 01991400670)
PIALT S.R.L. (CF: 01664520010)
PLASTI FOR MOBIL (CF: 01040690156)
</t>
  </si>
  <si>
    <t>MOSCHELLA SEDUTE SRL (CF: 01991400670)</t>
  </si>
  <si>
    <t>Adesione alla Convenzione Consip â€œGas Naturale 12 â€“ Lotto 6â€, per la fornitura di gas naturale</t>
  </si>
  <si>
    <t>Servizio Responsabile del Servizio di Prevenzione e Protezione e servizi annessi (redazione e aggiornamento DVR, Piano delle Misure di Prevenzione, Piano dâ€™emergenza, Prove di Evacuazione per alcune sedi dipendenti dalla Direzione Regionale Lazio</t>
  </si>
  <si>
    <t>CONTRATTO ESECUTIVO PER Lâ€™AFFIDAMENTO DELLA FORNITURA DI CARTA PER STAMPE E COPIE PER LE DIREZIONI CENTRALI ED ALCUNE DIREZIONI REGIONALI DELLâ€™AGENZIA DELLE ENTRATE - LOTTO N. 8</t>
  </si>
  <si>
    <t xml:space="preserve">ICR - SOCIETA' PER AZIONI (CF: 05466391009)
</t>
  </si>
  <si>
    <t>contratto esecutivo relativo al servizio di facchinaggio interno ed esterno - Lotto 7 â€“ Lazio e Direzioni Centrali e Direzioni Generali in Roma</t>
  </si>
  <si>
    <t xml:space="preserve">COOPSERVICE S.COOP.P.A. (CF: 00310180351)
</t>
  </si>
  <si>
    <t>COOPSERVICE S.COOP.P.A. (CF: 00310180351)</t>
  </si>
  <si>
    <t>Fornitura di materiale informativo per il nuovo modello di accoglienza per le Direzioni Provinciali e Uffici Provinciali-Territorio dipendenti della Direzione Regionale del Lazio dellâ€™Agenzia delle Entrate</t>
  </si>
  <si>
    <t xml:space="preserve">GRAFICHE DELFI ITALIA SRL (CF: 06052371009)
</t>
  </si>
  <si>
    <t>GRAFICHE DELFI ITALIA SRL (CF: 06052371009)</t>
  </si>
  <si>
    <t xml:space="preserve">Fornitura di materiali vari e la prestazione di attivitÃ  di attestazione, certificazione ed etichettatura di cablaggi e fibra ottica a servizio degli armadi rack installati presso le nuove sedi dellâ€™Agenzia delle </t>
  </si>
  <si>
    <t xml:space="preserve">REDCO ITALIA SRL (CF: 07960130156)
</t>
  </si>
  <si>
    <t xml:space="preserve">Montaggio e rimontaggio delle scaffalature metalliche di vario tipo site presso le sedi dellâ€™Agenzia delle Entrate Direzione Regionale del Lazio, Direzione Provinciale III di Roma e U.T. di Roma 4 </t>
  </si>
  <si>
    <t xml:space="preserve">PROGETTO INFISSI SRL (CF: 11345551003)
</t>
  </si>
  <si>
    <t>PROGETTO INFISSI SRL (CF: 11345551003)</t>
  </si>
  <si>
    <t>Fornitura gasolio da riscaldamento per l'Ufficio Territoriale di Frascati</t>
  </si>
  <si>
    <t xml:space="preserve">BRONCHI COMBUSTIBILI SRL (CF: 01252710403)
</t>
  </si>
  <si>
    <t>BRONCHI COMBUSTIBILI SRL (CF: 01252710403)</t>
  </si>
  <si>
    <t>FORNITURA BUONI PASTO ELETTRONICI PER DIPENDENTI UFFICI DELLA DR LAZIO</t>
  </si>
  <si>
    <t xml:space="preserve">REPAS LUNCH COUPON SRL (CF: 08122660585)
</t>
  </si>
  <si>
    <t>REPAS LUNCH COUPON SRL (CF: 08122660585)</t>
  </si>
  <si>
    <t>Contratto servizio di manutenzione degli impianti elettrici, elevatori,  antincendio e del servizio di conduzione degli impianti termoidraulici, di condizionamento ed idrico-sanitari installati presso la DR Lazio e Uffici dipendenti</t>
  </si>
  <si>
    <t xml:space="preserve">CP COSTRUZIONI SRL (CF: 05797511218)
EL.CI IMPIANTI SRL (CF: 01341130639)
ELETTRICA ARMENISE (CF: 00961600111)
MA.TEC. SRL (CF: 07308630636)
MVC - TECHOLOGY SPA  (CF: 14953081008)
</t>
  </si>
  <si>
    <t>EL.CI IMPIANTI SRL (CF: 01341130639)</t>
  </si>
  <si>
    <t>CONTRATTO ESECUTIVO DEL CONTRATTO NORMATIVO PER Lâ€™AFFIDAMENTO DEI SERVIZI DI RISCOSSIONE TRIBUTI CON MODALITA' ELETTRONICHE PER LE SEDI DEL LAZIO DELLâ€™AGENZIA DELLE ENTRATE</t>
  </si>
  <si>
    <t xml:space="preserve">Contratto quadro servizi fornitura macchinari mensa aziendale da installare presso nuova sede DR Lazio e il contestuale recupero macchinari installati vecchia sede DR Lazio conseguente servizio smontaggio e rimontaggio di tutti i macchinari recuperabili </t>
  </si>
  <si>
    <t xml:space="preserve">ACOMEX SRL (CF: 05614200581)
</t>
  </si>
  <si>
    <t>ACOMEX SRL (CF: 05614200581)</t>
  </si>
  <si>
    <t>Pubblicazione dellâ€™Estratto dellâ€™Avviso di indagine di mercato immobiliare per le sedi della Direzione Provinciale I di Roma e dellâ€™Ufficio Territoriale di Roma 1 dellâ€™Agenzia delle Entrate</t>
  </si>
  <si>
    <t xml:space="preserve">PIEMME SPA - CONCESSIONARIA DI PUBBLICITA' (CF: 08526500155)
</t>
  </si>
  <si>
    <t>PIEMME SPA - CONCESSIONARIA DI PUBBLICITA' (CF: 08526500155)</t>
  </si>
  <si>
    <t>Contratto per la fornitura e posa in opera di un piano di vetro latte temperato da posizionare sopra una struttura giÃ  esistente presso i locali front - office della nuova sede dellâ€™Ufficio Territoriale di Roma 4</t>
  </si>
  <si>
    <t xml:space="preserve">COSTRUZIONI DESIGN  (CF: 12630961006)
PROGETTO INFISSI SRL (CF: 11345551003)
</t>
  </si>
  <si>
    <t>COSTRUZIONI DESIGN  (CF: 12630961006)</t>
  </si>
  <si>
    <t>Adesione alla Convenzione Consip â€œEnergia Elettrica 17â€“ Lotto 11 Lazio esclusa la provincia di Romaâ€, per la fornitura di Energia Elettrica per gli Uffici ex Territorio di Rieti e Latina dipendenti dalla DR del Lazio dellâ€™Agenzia delle Entrate</t>
  </si>
  <si>
    <t>Adesione alla Convenzione Consip â€œEnergia Elettrica 18â€“ Lotti 10â€, per la fornitura di Energia Elettrica per lâ€™Ufficio Territoriale di Tivoli e lâ€™Ufficio ex Territorio di Civitavecchia della Direzione Regionale del Lazio dellâ€™Agenzia delle Entrate.</t>
  </si>
  <si>
    <t>Contratto per la fornitura e posa in opera di segnaletica (orizzontale e verticale) da posizionare nellâ€™area esterna e allâ€™interno delle nuove sedi della Direzione Regionale del Lazio e della Direzione Provinciale III Roma</t>
  </si>
  <si>
    <t xml:space="preserve">PROSPETTIVA SRL (CF: 02060730591)
</t>
  </si>
  <si>
    <t>PROSPETTIVA SRL (CF: 02060730591)</t>
  </si>
  <si>
    <t xml:space="preserve">Adesione Convenzione Consip "Apparecchiature Multifuzione 32 Lotto 3 " affidamento noleggio assistenza tecnica manutenzione 23 fotoriproduttori da collocare presso alcuni uffici dipendenti dalla DR Lazio </t>
  </si>
  <si>
    <t xml:space="preserve">ITD SOLUTIONS SPA (CF: 05773090013)
</t>
  </si>
  <si>
    <t>ITD SOLUTIONS SPA (CF: 05773090013)</t>
  </si>
  <si>
    <t>Fornitura energia elettrica in regime di salvaguardia per la fornitura di EE per il POD IT002E4121744A COMPENDIO CIAMARRA</t>
  </si>
  <si>
    <t>FORNITURA GASOLIO DA RISCALDAMENTO UT FRASCATI</t>
  </si>
  <si>
    <t>Fornitura di materiale aggiornato informativo - folder Accoglienza e Accesso ai servizio - presso gli uffici delle Direzioni provinciali del Lazio e presso lâ€™Ufficio provinciale di Roma-Territorio, dipendenti della Direzione Region</t>
  </si>
  <si>
    <t>Stampa di brochure formato volantino relativo a: â€œI Servizi catastali e ipotecari onlineâ€, da distribuire presso lâ€™Ufficio provinciale di Roma - Territorio e presso gli uffici provinciali delle Direzioni provinciali del Lazio dellâ€™</t>
  </si>
  <si>
    <t xml:space="preserve">Servizio di trasporto per il personale in servizio presso la Direzione Regionale del Lazio,  la Direzione Provinciale III  Roma,  lâ€™Ufficio Territoriale di Roma 4, lâ€™Ufficio Territoriale di Roma 2 e lâ€™Ufficio Provinciale di Roma </t>
  </si>
  <si>
    <t xml:space="preserve">AUTOSERVIZI TROIANI SRL (CF: 00373430552)
CIALONE TOUR SPA (CF: 00185810603)
COLANGELI SRL (CF: 13700321006)
FRATARCANGELI COCCO (CF: 01553010602)
ITALIAN STAR SRL (CF: 08916711008)
</t>
  </si>
  <si>
    <t>ITALIAN STAR SRL (CF: 08916711008)</t>
  </si>
  <si>
    <t xml:space="preserve">fornitura e posa in opera di n. 3 stampanti "ARGO LAN PRINTER" a servizio degli UU.TT. di Rieti, Roma 2 Aurelio e Roma 3 Settebagni </t>
  </si>
  <si>
    <t>Fornitura e posa in opera di n. 4 mini PC per soluzione lan â€œARGO MINI LANâ€, n. 2 stampanti â€œARGO LAN PRINTERâ€ e n. 2 display di sala â€œARGO SOLOMONITOR 43"â€ a servizio della nuova sede dellâ€™Agenzia delle Entrate - Ufficio Territoriale di Roma 4 â€“ Collatino</t>
  </si>
  <si>
    <t>Manutenzione ordinaria della condotta fognaria dellâ€™immobile sede dellâ€™Ufficio Territoriale di Frascati e per eventuali interventi straordinari presso gli immobili sedi degli Uffici afferenti alla Direzione Regionale del L</t>
  </si>
  <si>
    <t>Contratto per la pubblicazione dell'Estratto dell'Avviso di indagine di mercato per l'individuazione di un imobile da adibire a sede della DP I di Roma e UT RM1</t>
  </si>
  <si>
    <t xml:space="preserve">CAIRORCS MEDIA SPA (CF: 11484370967)
</t>
  </si>
  <si>
    <t>CAIRORCS MEDIA SPA (CF: 11484370967)</t>
  </si>
  <si>
    <t>Interventi per opere da fabbro e lattoniere da prestare presso le sedi dellâ€™Agenzia delle Entrate Direzione Regionale del Lazio, Direzione Provinciale III di Roma e U.T. di Roma 4 - Collatino</t>
  </si>
  <si>
    <t>Contratto per lâ€™affidamento della fornitura di n. 100 â€œvetrofanieâ€ con indicazione degli orari di apertura e chiusura degli Uffici da installare allâ€™interno delle porte di vetro di ingresso delle sedi della Direzione Regionale del Lazio e uffici dipendenti</t>
  </si>
  <si>
    <t>Contratto  per lâ€™affidamento della fornitura di n. 24 elettrodi (adulti) e n. 24 elettrodi (pediatrici) per defibrillatori semiautomatici marca A.M.I. Italia collocati presso le sedi della Direzione Regionale del Lazio e degli Uffici da essa dipendenti</t>
  </si>
  <si>
    <t xml:space="preserve">AIESI HOSPITAL SERVICE SAS DI PIANTADOSI VALERIO E C. (CF: 06111530637)
</t>
  </si>
  <si>
    <t>AIESI HOSPITAL SERVICE SAS DI PIANTADOSI VALERIO E C. (CF: 06111530637)</t>
  </si>
  <si>
    <t>Fornitura e posa in opera di n. 21 postazioni di lavoro (punti dati) e il servizio di smontaggio/rimontaggio dei tornelli I/U nuove sedi via Boglione</t>
  </si>
  <si>
    <t xml:space="preserve">EL.CI IMPIANTI SRL (CF: 01341130639)
</t>
  </si>
  <si>
    <t>concessione del servizio di installazione e gestione dei distributori automatici presso gli uffici dellâ€™Agenzia delle Entrate â€“ Direzione Regionale Lazio mediante affidamento diretto ex art. 36, comma 2, lett. a), D.Lgs. 50/2016</t>
  </si>
  <si>
    <t xml:space="preserve">IVS ITALIA S.P.A. (CF: 03320270162)
</t>
  </si>
  <si>
    <t>IVS ITALIA S.P.A. (CF: 03320270162)</t>
  </si>
  <si>
    <t>CONTRATTO PER L'INTEGRAZIONE DELLA FORNITURA DI MACCHINARI PER IL COMPLETAMENTO DELL'ALLESTIMENTO DELLA MENSA AZIENDALE INSTALLATA PRESSO LA NUOVA SEDE DR LAZIO VIA M BOGLIONE 73/81</t>
  </si>
  <si>
    <t>Adesione alla Convenzione Consip â€œGestione Integrata della sicurezza sui luoghi di lavoro ed. 4â€, Lotto 6 (Lazio) per i dipendenti dellâ€™Agenzia delle Entrate dipendenti dalla Direzione Regionale del Lazio</t>
  </si>
  <si>
    <t xml:space="preserve">RAGGRUPPAMENTO:
- SINTESI SPA (CF: 03533961003) Ruolo: 02-MANDATARIA
- ADECCO FORMAZIONE SRL (CF: 13081080155) Ruolo: 01-MANDANTE
- ARCHE' SOCIETA' COOPERATIVA (CF: 10437871006) Ruolo: 01-MANDANTE
- CSA TEAM S.R.L. (CF: 01764710669) Ruolo: 01-MANDANTE
- NIER INGEGNERIA S.P.A. (CF: 02242161202) Ruolo: 01-MANDANTE
- PROJIT S.R.L. (CF: 07273351002) Ruolo: 01-MANDANTE
- SINTESI SANITA SRL (CF: 14530191007) Ruolo: 01-MANDANTE
</t>
  </si>
  <si>
    <t>Fornitura, trasporto e posa in opera di una pavimentazione tattile in PVC e di n. 2 barriere automatiche FAAC 640 da installare presso le sedi della Direzione Regionale del Lazio e della DP III di Roma</t>
  </si>
  <si>
    <t>Servizio di spostamento, installazione e configurazione apparati informatici dalla ex sede della DR Lazio di via G. Capranesi 54 alla nuova sede via M. Boglione n. 73/81</t>
  </si>
  <si>
    <t xml:space="preserve">SITE SPA (CF: 03983200373)
</t>
  </si>
  <si>
    <t>SITE SPA (CF: 03983200373)</t>
  </si>
  <si>
    <t xml:space="preserve">Adesione Convenzione Consip "Apparecchiature multifunzione in noleggio 32 lotto 3" 21 fotoriproduttori da collocare presso alcuni Uffici dipendenti dalla Direzione Regionale del Lazio  </t>
  </si>
  <si>
    <t>Fornitura e installazione di accessori complementari allâ€™attrezzaggio delle Sale Riunioni, Conferenze e Formazione presenti nella sede dellâ€™Agenzia delle Entrate - Direzione Regionale del Lazio</t>
  </si>
  <si>
    <t xml:space="preserve">G.E.@COM SRL (CF: 13251800150)
</t>
  </si>
  <si>
    <t>G.E.@COM SRL (CF: 13251800150)</t>
  </si>
  <si>
    <t>Fornitura e posa in opera di n. 1 display di sala â€œARGO SOLOMONITOR 43"â€ a servizio della sede dellâ€™Agenzia delle Entrate â€“ Direzione Provinciale di Latina</t>
  </si>
  <si>
    <t xml:space="preserve">Adesione convenzione Consip " Apparecchiature multifunzione 32 Lotto 3" noleggio 21 fotoriproduttori da collocare presso le sedi degli Uffici dipendenti dalla DR Lazio  </t>
  </si>
  <si>
    <t xml:space="preserve">ACCORDO QUADRO FORNITURA E POSA IN OPERA DI VETROFANIE VOLTE A PUBBLICIZZARE LA MODIFICA ORARI DI APERTURA E CHIUSURA DEI SERVIZI DI PUBBLICITA' IMMOBILIARE E LA RETTIFICA DEI QR-CODE INDICATI NELLE VETROFANIE INSTALLATE PRESSO UFFICI DR LAZIO </t>
  </si>
  <si>
    <t xml:space="preserve">CORSO DI FORMAZIONE PER N 68 ADDETTI ALLA MANOVRA DI EMERGENZA DEGLI IMPIANTI ELEVATORI INSTALLATI PRESSO LA SEDE DELLA DR LAZIO E ALCUNI UFFICI  DA ESSA DIPENDENTI </t>
  </si>
  <si>
    <t xml:space="preserve">MARROCCO ELEVATORS SRL (CF: 03986821001)
</t>
  </si>
  <si>
    <t>MARROCCO ELEVATORS SRL (CF: 03986821001)</t>
  </si>
  <si>
    <t>Fornitura di buste bianche con logo da destinare allâ€™Agenzia delle Entrate - Direzione Regionale del Lazio e gli Uffici da essa dipendenti</t>
  </si>
  <si>
    <t xml:space="preserve">ASCAM SRL (CF: 00976050427)
</t>
  </si>
  <si>
    <t>ASCAM SRL (CF: 00976050427)</t>
  </si>
  <si>
    <t xml:space="preserve">Adesione a Convenzione Consip â€œEnergia Elettrica 18â€“ Lotti 10â€,  per la fornitura di Energia Elettrica per il compendio Boglione sede della Direzione Regionale Lazio e della Direzione Provinciale Roma III e Ufficio Territoriale di Roma 4  </t>
  </si>
  <si>
    <t>CONTRATTO ESECUTIVO DEL SERVIZIO DI RECEPTION PRESSO LA DIREZIONE REGIONALE DEL LAZIO DELLâ€™AGENZIA DELLE ENTRATE E ALCUNI UFFICI DA ESSA DIPENDENTI - LOTTO N. 7 - CIG contratto normativo 7863306D60 - CIG DERIVATO contratto esecutivo 8906607C99</t>
  </si>
  <si>
    <t xml:space="preserve">GRUPPO SERVIZI ASSOCIATI S.P.A. (CF: 01484180391)
</t>
  </si>
  <si>
    <t>GRUPPO SERVIZI ASSOCIATI S.P.A. (CF: 01484180391)</t>
  </si>
  <si>
    <t xml:space="preserve">Adesione alla Convenzione Consip â€œGestione Integrata della sicurezza sui luoghi di lavoro ed. 4â€, Lotto 6 (Lazio) per i dipendenti dellâ€™Agenzia delle Entrate dipendenti dalla Direzione Regionale del Lazio - Corsi di formazione e 20 visite oculistiche </t>
  </si>
  <si>
    <t xml:space="preserve">SINTESI SPA (CF: 03533961003)
</t>
  </si>
  <si>
    <t>Stampa di brochure pieghevoli per la: â€œrichiesta di attribuzione C.F/P.I.â€, da distribuire agli uffici delle Direzioni provinciali del Lazio e brochure pieghevoli: â€œConsultazione catastale e ipotecariaâ€, da distribuire presso gli Uffici</t>
  </si>
  <si>
    <t xml:space="preserve">Adesione Convenzione Consip Gestione Integrata per la sicurezza ED 4 LOTTO 6 - Corsi formazione per la DP I Roma </t>
  </si>
  <si>
    <t>Servizio di derattizzazione di mantenimento - profilassi antimurina contro topi e ratti - presso lâ€™immobile sede dellâ€™Ufficio Provinciale Territorio di Roma dellâ€™Agenzia delle Entrate Via Raffaele Costi n. 58/60</t>
  </si>
  <si>
    <t xml:space="preserve">ZUCCHET ITALIA S.R.L (CF: 14183671008)
</t>
  </si>
  <si>
    <t>ZUCCHET ITALIA S.R.L (CF: 14183671008)</t>
  </si>
  <si>
    <t xml:space="preserve">Adesione allâ€™Accordo Quadro stipulato dalla Consip S.p.a. per la fornitura di carburante per autotrazione denominato â€œCarburanti Rete Buoni Acquisto 1â€ </t>
  </si>
  <si>
    <t xml:space="preserve">ITALIANA PETROLI SPA (GIÃ  TOTALERG S.P.A.) (CF: 00051570893)
</t>
  </si>
  <si>
    <t>ITALIANA PETROLI SPA (GIÃ  TOTALERG S.P.A.) (CF: 00051570893)</t>
  </si>
  <si>
    <t>FORNITURA GASOLIO DA RISCALDAMENTO</t>
  </si>
  <si>
    <t xml:space="preserve">Contratto per la fornitura di materiale di cancelleria per la Direzione Regionale del Lazio dell'Agenzia delle Entrate e per gli uffici da essa dipendenti </t>
  </si>
  <si>
    <t xml:space="preserve">BELLONE FORNITURE SRL (CF: 04824570750)
CARTO COPY SERVICE (CF: 04864781002)
DUBINI S.R.L. (CF: 06262520155)
GENERAL CONTRACTOR S.R.L. (CF: 12398981006)
ICR - SOCIETA' PER AZIONI (CF: 05466391009)
</t>
  </si>
  <si>
    <t>DUBINI S.R.L. (CF: 06262520155)</t>
  </si>
  <si>
    <t>SERVIZIO DI MANUTENZIONE ORDINARIA E MANUTENZIONE NON PROGRAMMATA DEGLI IMPIANTI TECNOLOGICI(ELETTRICI, ELEVATORI,ANTINCENDIO E TERMOIDRAULICI) INSTALLATI PRESSO LA SEDE DELLA  DR LAZIO E ALCUNI UFFICI DA ESSA DIPENDENTI</t>
  </si>
  <si>
    <t xml:space="preserve">INTEC SERVICE SRL (CF: 02820290647)
</t>
  </si>
  <si>
    <t xml:space="preserve">COMUNICAZIONE REGIME DI SALVAGUARDIA COMPENDIO BOGLIONE SEDE DELLA DR LAZIO E DPIII E UT RM 4POD IT 002E3791729A E POD IT002E3791731A </t>
  </si>
  <si>
    <t xml:space="preserve">Adesione Convenzione Consip "Fotocopiatrici Multifunzione 1 Lotto 2" noleggio assistenza e manutenzione di n. 11 fotocopiatrici da collocare presso alcuni Uffici dipendenti dalla Direzione Regionale del Lazio </t>
  </si>
  <si>
    <t>fornitura di n. 10 pezzi mobili per timbri a calendario per gli Uffici della Conservatoria dei Registri Immobiliari e di n.1 Timbro finanziario per lâ€™Ufficio della Conservatoria di Frosinone dipendenti dalla Direzione</t>
  </si>
  <si>
    <t xml:space="preserve">ISTITUTO POLIGRAFICO E ZECCA DELLO STATO (CF: 00399810589)
</t>
  </si>
  <si>
    <t>ISTITUTO POLIGRAFICO E ZECCA DELLO STATO (CF: 00399810589)</t>
  </si>
  <si>
    <t>Fornitura e posa in opera di n. 1 display di sala a servizio dellâ€™Ufficio Territoriale di Civitavecchia dellâ€™Agenzia delle Entrate ivi sito alla via dellâ€™Acquedotto Romano n. 1 - 00053 Civitavecchia (RM)</t>
  </si>
  <si>
    <t xml:space="preserve">Adesione alla Convenzione Consip â€œFotocopiatrici Multifunzione 1 - Lotto 2â€, per lâ€™affidamento di noleggio, assistenza tecnica e manutenzione di n. 9 fotocopiatrici da collocare presso alcuni Uffici dipendenti dalla Direzione Regionale del Lazio </t>
  </si>
  <si>
    <t>ATTIVAZIONE IN REGIME DI SALVAGUARDIA - UTIMA ISTANZA PDR SITO IMMOBILE DI VIALE CIAMARRA</t>
  </si>
  <si>
    <t xml:space="preserve">HERA SPA (CF: 03819031208)
</t>
  </si>
  <si>
    <t>HERA SPA (CF: 03819031208)</t>
  </si>
  <si>
    <t>Adesione alla Convenzione Consip â€œGas Naturale 13â€“ Lotto 7â€, per la fornitura di gas naturale per gli Uffici delle Entrate dipendenti dalla Direzione Regionale del Lazio dellâ€™Agenzia delle Entrate.</t>
  </si>
  <si>
    <t>Concessione del servizio di installazione e gestione dei distributori automatici presso gli uffici dellâ€™Agenzia delle Entrate â€“ Direzione Regionale Lazio mediante affidamento diretto ex art. 36, comma 2, lett. a), D.Lgs. 50/2016</t>
  </si>
  <si>
    <t xml:space="preserve">ADESIONE A CONVENZIONE CONSIP EE 18 LOTTO 10 - PROV. DI ROMA FORNITURA ENERGIA ELETTRICA PER GLI UFFICI AFFERENTI LA DR LAZIO </t>
  </si>
  <si>
    <t>ADESIONE A CONVENZIONE CONSIP 18 LOTTO 11 per la prov. di Roma fornitura energia elettrica per gli uffici fuori provincia afferenti la DR Lazio</t>
  </si>
  <si>
    <t>ADESIONE A CONVENZIONE CONSIP 18 LOTTO 10 FORNITURA ENERGIA ELETTRICA COMPENDIO BOGLIONE SEDE DELLA DR LAZIOE E DP III - UT RM 4 Ricontrattualizzazione fornitura giÃ  ordinata con Ordinativo di fornitura n. 6268166</t>
  </si>
  <si>
    <t>Procedura negoziata per lâ€™affidamento dei servizi di minuto mantenimento (i.e. interventi per opere da fabbro, lattoniere, vetraio e falegname) per i complessi immobiliari della Direzione Regionale del Lazio e gli Uffici da essa dipendenti.</t>
  </si>
  <si>
    <t>Affidamento della  fornitura di materiale di consumo  toner cartucce e drums originali e non originali (compatibili e rigenerati) per stampanti e  apparecchiature multifunzione in uso presso la Direzione Regionale del Lazio e gli  Uffici da essa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</si>
</sst>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"6411954FD0"</f>
        <v>6411954FD0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42370</v>
      </c>
      <c r="J3" s="2">
        <v>42735</v>
      </c>
      <c r="K3">
        <v>1223500.55</v>
      </c>
    </row>
    <row r="4" spans="1:11" x14ac:dyDescent="0.25">
      <c r="A4" t="str">
        <f>"609137058A"</f>
        <v>609137058A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19</v>
      </c>
      <c r="G4" t="s">
        <v>20</v>
      </c>
      <c r="H4">
        <v>0</v>
      </c>
      <c r="I4" s="2">
        <v>42095</v>
      </c>
      <c r="J4" s="2">
        <v>42582</v>
      </c>
      <c r="K4">
        <v>490069.02</v>
      </c>
    </row>
    <row r="5" spans="1:11" x14ac:dyDescent="0.25">
      <c r="A5" t="str">
        <f>"65700733C1"</f>
        <v>65700733C1</v>
      </c>
      <c r="B5" t="str">
        <f t="shared" si="0"/>
        <v>06363391001</v>
      </c>
      <c r="C5" t="s">
        <v>16</v>
      </c>
      <c r="D5" t="s">
        <v>22</v>
      </c>
      <c r="E5" t="s">
        <v>18</v>
      </c>
      <c r="F5" s="1" t="s">
        <v>19</v>
      </c>
      <c r="G5" t="s">
        <v>20</v>
      </c>
      <c r="H5">
        <v>0</v>
      </c>
      <c r="I5" s="2">
        <v>42552</v>
      </c>
      <c r="J5" s="2">
        <v>42916</v>
      </c>
      <c r="K5">
        <v>215781.78</v>
      </c>
    </row>
    <row r="6" spans="1:11" x14ac:dyDescent="0.25">
      <c r="A6" t="str">
        <f>"Z0E15F8441"</f>
        <v>Z0E15F8441</v>
      </c>
      <c r="B6" t="str">
        <f t="shared" si="0"/>
        <v>06363391001</v>
      </c>
      <c r="C6" t="s">
        <v>16</v>
      </c>
      <c r="D6" t="s">
        <v>23</v>
      </c>
      <c r="E6" t="s">
        <v>18</v>
      </c>
      <c r="F6" s="1" t="s">
        <v>24</v>
      </c>
      <c r="G6" t="s">
        <v>25</v>
      </c>
      <c r="H6">
        <v>30643.200000000001</v>
      </c>
      <c r="I6" s="2">
        <v>42300</v>
      </c>
      <c r="J6" s="2">
        <v>44126</v>
      </c>
      <c r="K6">
        <v>37005.65</v>
      </c>
    </row>
    <row r="7" spans="1:11" x14ac:dyDescent="0.25">
      <c r="A7" t="str">
        <f>"Z091A80B06"</f>
        <v>Z091A80B06</v>
      </c>
      <c r="B7" t="str">
        <f t="shared" si="0"/>
        <v>06363391001</v>
      </c>
      <c r="C7" t="s">
        <v>16</v>
      </c>
      <c r="D7" t="s">
        <v>26</v>
      </c>
      <c r="E7" t="s">
        <v>18</v>
      </c>
      <c r="F7" s="1" t="s">
        <v>27</v>
      </c>
      <c r="G7" t="s">
        <v>28</v>
      </c>
      <c r="H7">
        <v>19572</v>
      </c>
      <c r="I7" s="2">
        <v>42583</v>
      </c>
      <c r="J7" s="2">
        <v>44469</v>
      </c>
      <c r="K7">
        <v>19474.34</v>
      </c>
    </row>
    <row r="8" spans="1:11" x14ac:dyDescent="0.25">
      <c r="A8" t="str">
        <f>"66636287C7"</f>
        <v>66636287C7</v>
      </c>
      <c r="B8" t="str">
        <f t="shared" si="0"/>
        <v>06363391001</v>
      </c>
      <c r="C8" t="s">
        <v>16</v>
      </c>
      <c r="D8" t="s">
        <v>29</v>
      </c>
      <c r="E8" t="s">
        <v>18</v>
      </c>
      <c r="F8" s="1" t="s">
        <v>27</v>
      </c>
      <c r="G8" t="s">
        <v>28</v>
      </c>
      <c r="H8">
        <v>58716</v>
      </c>
      <c r="I8" s="2">
        <v>42552</v>
      </c>
      <c r="J8" s="2">
        <v>44377</v>
      </c>
      <c r="K8">
        <v>58424.94</v>
      </c>
    </row>
    <row r="9" spans="1:11" x14ac:dyDescent="0.25">
      <c r="A9" t="str">
        <f>"ZD818DE44A"</f>
        <v>ZD818DE44A</v>
      </c>
      <c r="B9" t="str">
        <f t="shared" si="0"/>
        <v>06363391001</v>
      </c>
      <c r="C9" t="s">
        <v>16</v>
      </c>
      <c r="D9" t="s">
        <v>30</v>
      </c>
      <c r="E9" t="s">
        <v>18</v>
      </c>
      <c r="F9" s="1" t="s">
        <v>31</v>
      </c>
      <c r="G9" t="s">
        <v>32</v>
      </c>
      <c r="H9">
        <v>4552.3999999999996</v>
      </c>
      <c r="I9" s="2">
        <v>42472</v>
      </c>
      <c r="J9" s="2">
        <v>44297</v>
      </c>
      <c r="K9">
        <v>4637.9799999999996</v>
      </c>
    </row>
    <row r="10" spans="1:11" x14ac:dyDescent="0.25">
      <c r="A10" t="str">
        <f>"Z21172EA8C"</f>
        <v>Z21172EA8C</v>
      </c>
      <c r="B10" t="str">
        <f t="shared" si="0"/>
        <v>06363391001</v>
      </c>
      <c r="C10" t="s">
        <v>16</v>
      </c>
      <c r="D10" t="s">
        <v>33</v>
      </c>
      <c r="E10" t="s">
        <v>18</v>
      </c>
      <c r="F10" s="1" t="s">
        <v>24</v>
      </c>
      <c r="G10" t="s">
        <v>25</v>
      </c>
      <c r="H10">
        <v>38707.199999999997</v>
      </c>
      <c r="I10" s="2">
        <v>42480</v>
      </c>
      <c r="J10" s="2">
        <v>44305</v>
      </c>
      <c r="K10">
        <v>43917.27</v>
      </c>
    </row>
    <row r="11" spans="1:11" x14ac:dyDescent="0.25">
      <c r="A11" t="str">
        <f>"ZB61A80C8D"</f>
        <v>ZB61A80C8D</v>
      </c>
      <c r="B11" t="str">
        <f t="shared" si="0"/>
        <v>06363391001</v>
      </c>
      <c r="C11" t="s">
        <v>16</v>
      </c>
      <c r="D11" t="s">
        <v>34</v>
      </c>
      <c r="E11" t="s">
        <v>35</v>
      </c>
      <c r="F11" s="1" t="s">
        <v>24</v>
      </c>
      <c r="G11" t="s">
        <v>25</v>
      </c>
      <c r="H11">
        <v>2525.4</v>
      </c>
      <c r="I11" s="2">
        <v>42572</v>
      </c>
      <c r="J11" s="2">
        <v>44398</v>
      </c>
      <c r="K11">
        <v>2525.4</v>
      </c>
    </row>
    <row r="12" spans="1:11" x14ac:dyDescent="0.25">
      <c r="A12" t="str">
        <f>"ZC41C56C99"</f>
        <v>ZC41C56C99</v>
      </c>
      <c r="B12" t="str">
        <f t="shared" si="0"/>
        <v>06363391001</v>
      </c>
      <c r="C12" t="s">
        <v>16</v>
      </c>
      <c r="D12" t="s">
        <v>36</v>
      </c>
      <c r="E12" t="s">
        <v>18</v>
      </c>
      <c r="F12" s="1" t="s">
        <v>24</v>
      </c>
      <c r="G12" t="s">
        <v>25</v>
      </c>
      <c r="H12">
        <v>35004</v>
      </c>
      <c r="I12" s="2">
        <v>42706</v>
      </c>
      <c r="J12" s="2">
        <v>44531</v>
      </c>
      <c r="K12">
        <v>33679.120000000003</v>
      </c>
    </row>
    <row r="13" spans="1:11" x14ac:dyDescent="0.25">
      <c r="A13" t="str">
        <f>"ZBF1D58FED"</f>
        <v>ZBF1D58FED</v>
      </c>
      <c r="B13" t="str">
        <f t="shared" si="0"/>
        <v>06363391001</v>
      </c>
      <c r="C13" t="s">
        <v>16</v>
      </c>
      <c r="D13" t="s">
        <v>37</v>
      </c>
      <c r="E13" t="s">
        <v>18</v>
      </c>
      <c r="F13" s="1" t="s">
        <v>38</v>
      </c>
      <c r="G13" t="s">
        <v>39</v>
      </c>
      <c r="H13">
        <v>675</v>
      </c>
      <c r="I13" s="2">
        <v>42787</v>
      </c>
      <c r="J13" s="2">
        <v>42836</v>
      </c>
      <c r="K13">
        <v>671.62</v>
      </c>
    </row>
    <row r="14" spans="1:11" x14ac:dyDescent="0.25">
      <c r="A14" t="str">
        <f>"6967568AFF"</f>
        <v>6967568AFF</v>
      </c>
      <c r="B14" t="str">
        <f t="shared" si="0"/>
        <v>06363391001</v>
      </c>
      <c r="C14" t="s">
        <v>16</v>
      </c>
      <c r="D14" t="s">
        <v>40</v>
      </c>
      <c r="E14" t="s">
        <v>18</v>
      </c>
      <c r="F14" s="1" t="s">
        <v>19</v>
      </c>
      <c r="G14" t="s">
        <v>20</v>
      </c>
      <c r="H14">
        <v>0</v>
      </c>
      <c r="I14" s="2">
        <v>42826</v>
      </c>
      <c r="J14" s="2">
        <v>43190</v>
      </c>
      <c r="K14">
        <v>39076.6</v>
      </c>
    </row>
    <row r="15" spans="1:11" x14ac:dyDescent="0.25">
      <c r="A15" t="str">
        <f>"Z8D200145C"</f>
        <v>Z8D200145C</v>
      </c>
      <c r="B15" t="str">
        <f t="shared" si="0"/>
        <v>06363391001</v>
      </c>
      <c r="C15" t="s">
        <v>16</v>
      </c>
      <c r="D15" t="s">
        <v>41</v>
      </c>
      <c r="E15" t="s">
        <v>18</v>
      </c>
      <c r="F15" s="1" t="s">
        <v>42</v>
      </c>
      <c r="G15" t="s">
        <v>43</v>
      </c>
      <c r="H15">
        <v>0</v>
      </c>
      <c r="I15" s="2">
        <v>43070</v>
      </c>
      <c r="J15" s="2">
        <v>43434</v>
      </c>
      <c r="K15">
        <v>27482.11</v>
      </c>
    </row>
    <row r="16" spans="1:11" x14ac:dyDescent="0.25">
      <c r="A16" t="str">
        <f>"722290843D"</f>
        <v>722290843D</v>
      </c>
      <c r="B16" t="str">
        <f t="shared" si="0"/>
        <v>06363391001</v>
      </c>
      <c r="C16" t="s">
        <v>16</v>
      </c>
      <c r="D16" t="s">
        <v>44</v>
      </c>
      <c r="E16" t="s">
        <v>18</v>
      </c>
      <c r="F16" s="1" t="s">
        <v>45</v>
      </c>
      <c r="G16" t="s">
        <v>46</v>
      </c>
      <c r="H16">
        <v>0</v>
      </c>
      <c r="I16" s="2">
        <v>43101</v>
      </c>
      <c r="J16" s="2">
        <v>43465</v>
      </c>
      <c r="K16">
        <v>1555887.5</v>
      </c>
    </row>
    <row r="17" spans="1:11" x14ac:dyDescent="0.25">
      <c r="A17" t="str">
        <f>"ZC01DF45AF"</f>
        <v>ZC01DF45AF</v>
      </c>
      <c r="B17" t="str">
        <f t="shared" si="0"/>
        <v>06363391001</v>
      </c>
      <c r="C17" t="s">
        <v>16</v>
      </c>
      <c r="D17" t="s">
        <v>47</v>
      </c>
      <c r="E17" t="s">
        <v>48</v>
      </c>
      <c r="F17" s="1" t="s">
        <v>49</v>
      </c>
      <c r="G17" t="s">
        <v>50</v>
      </c>
      <c r="H17">
        <v>25000</v>
      </c>
      <c r="I17" s="2">
        <v>43132</v>
      </c>
      <c r="J17" s="2">
        <v>44926</v>
      </c>
      <c r="K17">
        <v>3700.51</v>
      </c>
    </row>
    <row r="18" spans="1:11" x14ac:dyDescent="0.25">
      <c r="A18" t="str">
        <f>"73928558EF"</f>
        <v>73928558EF</v>
      </c>
      <c r="B18" t="str">
        <f t="shared" si="0"/>
        <v>06363391001</v>
      </c>
      <c r="C18" t="s">
        <v>16</v>
      </c>
      <c r="D18" t="s">
        <v>51</v>
      </c>
      <c r="E18" t="s">
        <v>18</v>
      </c>
      <c r="F18" s="1" t="s">
        <v>52</v>
      </c>
      <c r="G18" t="s">
        <v>53</v>
      </c>
      <c r="H18">
        <v>8352146.1600000001</v>
      </c>
      <c r="I18" s="2">
        <v>43157</v>
      </c>
      <c r="J18" s="2">
        <v>44246</v>
      </c>
      <c r="K18">
        <v>6425745.3499999996</v>
      </c>
    </row>
    <row r="19" spans="1:11" x14ac:dyDescent="0.25">
      <c r="A19" t="str">
        <f>"Z5C234C23F"</f>
        <v>Z5C234C23F</v>
      </c>
      <c r="B19" t="str">
        <f t="shared" si="0"/>
        <v>06363391001</v>
      </c>
      <c r="C19" t="s">
        <v>16</v>
      </c>
      <c r="D19" t="s">
        <v>54</v>
      </c>
      <c r="E19" t="s">
        <v>18</v>
      </c>
      <c r="F19" s="1" t="s">
        <v>24</v>
      </c>
      <c r="G19" t="s">
        <v>25</v>
      </c>
      <c r="H19">
        <v>30000</v>
      </c>
      <c r="I19" s="2">
        <v>43298</v>
      </c>
      <c r="J19" s="2">
        <v>45123</v>
      </c>
      <c r="K19">
        <v>15761.76</v>
      </c>
    </row>
    <row r="20" spans="1:11" x14ac:dyDescent="0.25">
      <c r="A20" t="str">
        <f>"ZF825FCD9F"</f>
        <v>ZF825FCD9F</v>
      </c>
      <c r="B20" t="str">
        <f t="shared" si="0"/>
        <v>06363391001</v>
      </c>
      <c r="C20" t="s">
        <v>16</v>
      </c>
      <c r="D20" t="s">
        <v>55</v>
      </c>
      <c r="E20" t="s">
        <v>18</v>
      </c>
      <c r="F20" s="1" t="s">
        <v>24</v>
      </c>
      <c r="G20" t="s">
        <v>25</v>
      </c>
      <c r="H20">
        <v>1876.4</v>
      </c>
      <c r="I20" s="2">
        <v>43479</v>
      </c>
      <c r="J20" s="2">
        <v>45304</v>
      </c>
      <c r="K20">
        <v>1032.02</v>
      </c>
    </row>
    <row r="21" spans="1:11" x14ac:dyDescent="0.25">
      <c r="A21" t="str">
        <f>"Z24182FB71"</f>
        <v>Z24182FB71</v>
      </c>
      <c r="B21" t="str">
        <f t="shared" si="0"/>
        <v>06363391001</v>
      </c>
      <c r="C21" t="s">
        <v>16</v>
      </c>
      <c r="D21" t="s">
        <v>56</v>
      </c>
      <c r="E21" t="s">
        <v>35</v>
      </c>
      <c r="F21" s="1" t="s">
        <v>57</v>
      </c>
      <c r="G21" t="s">
        <v>58</v>
      </c>
      <c r="H21">
        <v>496.61</v>
      </c>
      <c r="I21" s="2">
        <v>42396</v>
      </c>
      <c r="J21" s="2">
        <v>43537</v>
      </c>
      <c r="K21">
        <v>496.61</v>
      </c>
    </row>
    <row r="22" spans="1:11" x14ac:dyDescent="0.25">
      <c r="A22" t="str">
        <f>"ZE726B97D3"</f>
        <v>ZE726B97D3</v>
      </c>
      <c r="B22" t="str">
        <f t="shared" si="0"/>
        <v>06363391001</v>
      </c>
      <c r="C22" t="s">
        <v>16</v>
      </c>
      <c r="D22" t="s">
        <v>59</v>
      </c>
      <c r="E22" t="s">
        <v>18</v>
      </c>
      <c r="F22" s="1" t="s">
        <v>45</v>
      </c>
      <c r="G22" t="s">
        <v>46</v>
      </c>
      <c r="H22">
        <v>0</v>
      </c>
      <c r="I22" s="2">
        <v>43556</v>
      </c>
      <c r="J22" s="2">
        <v>43921</v>
      </c>
      <c r="K22">
        <v>30723.279999999999</v>
      </c>
    </row>
    <row r="23" spans="1:11" x14ac:dyDescent="0.25">
      <c r="A23" t="str">
        <f>"0000000000"</f>
        <v>0000000000</v>
      </c>
      <c r="B23" t="str">
        <f t="shared" si="0"/>
        <v>06363391001</v>
      </c>
      <c r="C23" t="s">
        <v>16</v>
      </c>
      <c r="D23" t="s">
        <v>60</v>
      </c>
      <c r="E23" t="s">
        <v>35</v>
      </c>
      <c r="F23" s="1" t="s">
        <v>61</v>
      </c>
      <c r="G23" t="s">
        <v>62</v>
      </c>
      <c r="H23">
        <v>0</v>
      </c>
      <c r="I23" s="2">
        <v>43556</v>
      </c>
      <c r="J23" s="2">
        <v>44196</v>
      </c>
      <c r="K23">
        <v>100222.21</v>
      </c>
    </row>
    <row r="24" spans="1:11" x14ac:dyDescent="0.25">
      <c r="A24" t="str">
        <f>"ZBA27AE85B"</f>
        <v>ZBA27AE85B</v>
      </c>
      <c r="B24" t="str">
        <f t="shared" si="0"/>
        <v>06363391001</v>
      </c>
      <c r="C24" t="s">
        <v>16</v>
      </c>
      <c r="D24" t="s">
        <v>63</v>
      </c>
      <c r="E24" t="s">
        <v>18</v>
      </c>
      <c r="F24" s="1" t="s">
        <v>24</v>
      </c>
      <c r="G24" t="s">
        <v>25</v>
      </c>
      <c r="H24">
        <v>3000</v>
      </c>
      <c r="I24" s="2">
        <v>43605</v>
      </c>
      <c r="J24" s="2">
        <v>45432</v>
      </c>
      <c r="K24">
        <v>1981.44</v>
      </c>
    </row>
    <row r="25" spans="1:11" x14ac:dyDescent="0.25">
      <c r="A25" t="str">
        <f>"75859560EE"</f>
        <v>75859560EE</v>
      </c>
      <c r="B25" t="str">
        <f t="shared" si="0"/>
        <v>06363391001</v>
      </c>
      <c r="C25" t="s">
        <v>16</v>
      </c>
      <c r="D25" t="s">
        <v>64</v>
      </c>
      <c r="E25" t="s">
        <v>48</v>
      </c>
      <c r="F25" s="1" t="s">
        <v>65</v>
      </c>
      <c r="G25" t="s">
        <v>66</v>
      </c>
      <c r="H25">
        <v>134021.26</v>
      </c>
      <c r="I25" s="2">
        <v>43587</v>
      </c>
      <c r="J25" s="2">
        <v>44316</v>
      </c>
      <c r="K25">
        <v>117269.69</v>
      </c>
    </row>
    <row r="26" spans="1:11" x14ac:dyDescent="0.25">
      <c r="A26" t="str">
        <f>"768404635B"</f>
        <v>768404635B</v>
      </c>
      <c r="B26" t="str">
        <f t="shared" si="0"/>
        <v>06363391001</v>
      </c>
      <c r="C26" t="s">
        <v>16</v>
      </c>
      <c r="D26" t="s">
        <v>67</v>
      </c>
      <c r="E26" t="s">
        <v>48</v>
      </c>
      <c r="F26" s="1" t="s">
        <v>68</v>
      </c>
      <c r="G26" t="s">
        <v>69</v>
      </c>
      <c r="H26">
        <v>200000</v>
      </c>
      <c r="I26" s="2">
        <v>43551</v>
      </c>
      <c r="J26" s="2">
        <v>44281</v>
      </c>
      <c r="K26">
        <v>194683.5</v>
      </c>
    </row>
    <row r="27" spans="1:11" x14ac:dyDescent="0.25">
      <c r="A27" t="str">
        <f>"8043544E7A"</f>
        <v>8043544E7A</v>
      </c>
      <c r="B27" t="str">
        <f t="shared" si="0"/>
        <v>06363391001</v>
      </c>
      <c r="C27" t="s">
        <v>16</v>
      </c>
      <c r="D27" t="s">
        <v>70</v>
      </c>
      <c r="E27" t="s">
        <v>18</v>
      </c>
      <c r="F27" s="1" t="s">
        <v>45</v>
      </c>
      <c r="G27" t="s">
        <v>46</v>
      </c>
      <c r="H27">
        <v>0</v>
      </c>
      <c r="I27" s="2">
        <v>43831</v>
      </c>
      <c r="J27" s="2">
        <v>44196</v>
      </c>
      <c r="K27">
        <v>932271.31</v>
      </c>
    </row>
    <row r="28" spans="1:11" x14ac:dyDescent="0.25">
      <c r="A28" t="str">
        <f>"805344590C"</f>
        <v>805344590C</v>
      </c>
      <c r="B28" t="str">
        <f t="shared" si="0"/>
        <v>06363391001</v>
      </c>
      <c r="C28" t="s">
        <v>16</v>
      </c>
      <c r="D28" t="s">
        <v>71</v>
      </c>
      <c r="E28" t="s">
        <v>18</v>
      </c>
      <c r="F28" s="1" t="s">
        <v>72</v>
      </c>
      <c r="G28" t="s">
        <v>73</v>
      </c>
      <c r="H28">
        <v>0</v>
      </c>
      <c r="I28" s="2">
        <v>43831</v>
      </c>
      <c r="J28" s="2">
        <v>44196</v>
      </c>
      <c r="K28">
        <v>327189.73</v>
      </c>
    </row>
    <row r="29" spans="1:11" x14ac:dyDescent="0.25">
      <c r="A29" t="str">
        <f>"ZCF28CD7AB"</f>
        <v>ZCF28CD7AB</v>
      </c>
      <c r="B29" t="str">
        <f t="shared" si="0"/>
        <v>06363391001</v>
      </c>
      <c r="C29" t="s">
        <v>16</v>
      </c>
      <c r="D29" t="s">
        <v>74</v>
      </c>
      <c r="E29" t="s">
        <v>18</v>
      </c>
      <c r="F29" s="1" t="s">
        <v>24</v>
      </c>
      <c r="G29" t="s">
        <v>25</v>
      </c>
      <c r="H29">
        <v>3000</v>
      </c>
      <c r="I29" s="2">
        <v>43647</v>
      </c>
      <c r="J29" s="2">
        <v>45473</v>
      </c>
      <c r="K29">
        <v>863.86</v>
      </c>
    </row>
    <row r="30" spans="1:11" x14ac:dyDescent="0.25">
      <c r="A30" t="str">
        <f>"Z5328F658E"</f>
        <v>Z5328F658E</v>
      </c>
      <c r="B30" t="str">
        <f t="shared" si="0"/>
        <v>06363391001</v>
      </c>
      <c r="C30" t="s">
        <v>16</v>
      </c>
      <c r="D30" t="s">
        <v>75</v>
      </c>
      <c r="E30" t="s">
        <v>18</v>
      </c>
      <c r="F30" s="1" t="s">
        <v>24</v>
      </c>
      <c r="G30" t="s">
        <v>25</v>
      </c>
      <c r="H30">
        <v>3000</v>
      </c>
      <c r="I30" s="2">
        <v>43668</v>
      </c>
      <c r="J30" s="2">
        <v>45494</v>
      </c>
      <c r="K30">
        <v>684.48</v>
      </c>
    </row>
    <row r="31" spans="1:11" x14ac:dyDescent="0.25">
      <c r="A31" t="str">
        <f>"7280774CC3"</f>
        <v>7280774CC3</v>
      </c>
      <c r="B31" t="str">
        <f t="shared" si="0"/>
        <v>06363391001</v>
      </c>
      <c r="C31" t="s">
        <v>16</v>
      </c>
      <c r="D31" t="s">
        <v>76</v>
      </c>
      <c r="E31" t="s">
        <v>77</v>
      </c>
      <c r="F31" s="1" t="s">
        <v>78</v>
      </c>
      <c r="G31" t="s">
        <v>79</v>
      </c>
      <c r="H31">
        <v>100000</v>
      </c>
      <c r="I31" s="2">
        <v>43081</v>
      </c>
      <c r="J31" s="2">
        <v>44469</v>
      </c>
      <c r="K31">
        <v>76333.02</v>
      </c>
    </row>
    <row r="32" spans="1:11" x14ac:dyDescent="0.25">
      <c r="A32" t="str">
        <f>"789447138F"</f>
        <v>789447138F</v>
      </c>
      <c r="B32" t="str">
        <f t="shared" si="0"/>
        <v>06363391001</v>
      </c>
      <c r="C32" t="s">
        <v>16</v>
      </c>
      <c r="D32" t="s">
        <v>80</v>
      </c>
      <c r="E32" t="s">
        <v>48</v>
      </c>
      <c r="F32" s="1" t="s">
        <v>81</v>
      </c>
      <c r="G32" t="s">
        <v>82</v>
      </c>
      <c r="H32">
        <v>145000</v>
      </c>
      <c r="I32" s="2">
        <v>43678</v>
      </c>
      <c r="J32" s="2">
        <v>44773</v>
      </c>
      <c r="K32">
        <v>47770.95</v>
      </c>
    </row>
    <row r="33" spans="1:11" x14ac:dyDescent="0.25">
      <c r="A33" t="str">
        <f>"7671374A15"</f>
        <v>7671374A15</v>
      </c>
      <c r="B33" t="str">
        <f t="shared" si="0"/>
        <v>06363391001</v>
      </c>
      <c r="C33" t="s">
        <v>16</v>
      </c>
      <c r="D33" t="s">
        <v>83</v>
      </c>
      <c r="E33" t="s">
        <v>18</v>
      </c>
      <c r="F33" s="1" t="s">
        <v>24</v>
      </c>
      <c r="G33" t="s">
        <v>25</v>
      </c>
      <c r="H33">
        <v>46910</v>
      </c>
      <c r="I33" s="2">
        <v>43543</v>
      </c>
      <c r="J33" s="2">
        <v>45369</v>
      </c>
      <c r="K33">
        <v>25800.61</v>
      </c>
    </row>
    <row r="34" spans="1:11" x14ac:dyDescent="0.25">
      <c r="A34" t="str">
        <f>"Z1D257E2CB"</f>
        <v>Z1D257E2CB</v>
      </c>
      <c r="B34" t="str">
        <f t="shared" si="0"/>
        <v>06363391001</v>
      </c>
      <c r="C34" t="s">
        <v>16</v>
      </c>
      <c r="D34" t="s">
        <v>84</v>
      </c>
      <c r="E34" t="s">
        <v>18</v>
      </c>
      <c r="F34" s="1" t="s">
        <v>24</v>
      </c>
      <c r="G34" t="s">
        <v>25</v>
      </c>
      <c r="H34">
        <v>22516.799999999999</v>
      </c>
      <c r="I34" s="2">
        <v>43485</v>
      </c>
      <c r="J34" s="2">
        <v>45310</v>
      </c>
      <c r="K34">
        <v>11258.4</v>
      </c>
    </row>
    <row r="35" spans="1:11" x14ac:dyDescent="0.25">
      <c r="A35" t="str">
        <f>"8029272CDA"</f>
        <v>8029272CDA</v>
      </c>
      <c r="B35" t="str">
        <f t="shared" ref="B35:B66" si="1">"06363391001"</f>
        <v>06363391001</v>
      </c>
      <c r="C35" t="s">
        <v>16</v>
      </c>
      <c r="D35" t="s">
        <v>85</v>
      </c>
      <c r="E35" t="s">
        <v>48</v>
      </c>
      <c r="F35" s="1" t="s">
        <v>86</v>
      </c>
      <c r="G35" t="s">
        <v>87</v>
      </c>
      <c r="H35">
        <v>200000</v>
      </c>
      <c r="I35" s="2">
        <v>43850</v>
      </c>
      <c r="J35" s="2">
        <v>44926</v>
      </c>
      <c r="K35">
        <v>99476.72</v>
      </c>
    </row>
    <row r="36" spans="1:11" x14ac:dyDescent="0.25">
      <c r="A36" t="str">
        <f>"ZDC29AEA79"</f>
        <v>ZDC29AEA79</v>
      </c>
      <c r="B36" t="str">
        <f t="shared" si="1"/>
        <v>06363391001</v>
      </c>
      <c r="C36" t="s">
        <v>16</v>
      </c>
      <c r="D36" t="s">
        <v>88</v>
      </c>
      <c r="E36" t="s">
        <v>18</v>
      </c>
      <c r="F36" s="1" t="s">
        <v>24</v>
      </c>
      <c r="G36" t="s">
        <v>25</v>
      </c>
      <c r="H36">
        <v>11978.4</v>
      </c>
      <c r="I36" s="2">
        <v>43719</v>
      </c>
      <c r="J36" s="2">
        <v>45545</v>
      </c>
      <c r="K36">
        <v>4791.3599999999997</v>
      </c>
    </row>
    <row r="37" spans="1:11" x14ac:dyDescent="0.25">
      <c r="A37" t="str">
        <f>"ZCB2A28310"</f>
        <v>ZCB2A28310</v>
      </c>
      <c r="B37" t="str">
        <f t="shared" si="1"/>
        <v>06363391001</v>
      </c>
      <c r="C37" t="s">
        <v>16</v>
      </c>
      <c r="D37" t="s">
        <v>89</v>
      </c>
      <c r="E37" t="s">
        <v>35</v>
      </c>
      <c r="F37" s="1" t="s">
        <v>90</v>
      </c>
      <c r="G37" t="s">
        <v>91</v>
      </c>
      <c r="H37">
        <v>36000</v>
      </c>
      <c r="I37" s="2">
        <v>43760</v>
      </c>
      <c r="J37" s="2">
        <v>44125</v>
      </c>
      <c r="K37">
        <v>33785.379999999997</v>
      </c>
    </row>
    <row r="38" spans="1:11" x14ac:dyDescent="0.25">
      <c r="A38" t="str">
        <f>"762851628D"</f>
        <v>762851628D</v>
      </c>
      <c r="B38" t="str">
        <f t="shared" si="1"/>
        <v>06363391001</v>
      </c>
      <c r="C38" t="s">
        <v>16</v>
      </c>
      <c r="D38" t="s">
        <v>92</v>
      </c>
      <c r="E38" t="s">
        <v>93</v>
      </c>
      <c r="F38" s="1" t="s">
        <v>94</v>
      </c>
      <c r="G38" t="s">
        <v>95</v>
      </c>
      <c r="H38">
        <v>766000</v>
      </c>
      <c r="I38" s="2">
        <v>43843</v>
      </c>
      <c r="J38" s="2">
        <v>44938</v>
      </c>
      <c r="K38">
        <v>0</v>
      </c>
    </row>
    <row r="39" spans="1:11" x14ac:dyDescent="0.25">
      <c r="A39" t="str">
        <f>"8046511EEC"</f>
        <v>8046511EEC</v>
      </c>
      <c r="B39" t="str">
        <f t="shared" si="1"/>
        <v>06363391001</v>
      </c>
      <c r="C39" t="s">
        <v>16</v>
      </c>
      <c r="D39" t="s">
        <v>96</v>
      </c>
      <c r="E39" t="s">
        <v>48</v>
      </c>
      <c r="F39" s="1" t="s">
        <v>97</v>
      </c>
      <c r="G39" t="s">
        <v>98</v>
      </c>
      <c r="H39">
        <v>200000</v>
      </c>
      <c r="I39" s="2">
        <v>43801</v>
      </c>
      <c r="J39" s="2">
        <v>44681</v>
      </c>
      <c r="K39">
        <v>156140.96</v>
      </c>
    </row>
    <row r="40" spans="1:11" x14ac:dyDescent="0.25">
      <c r="A40" t="str">
        <f>"ZF52ADCA19"</f>
        <v>ZF52ADCA19</v>
      </c>
      <c r="B40" t="str">
        <f t="shared" si="1"/>
        <v>06363391001</v>
      </c>
      <c r="C40" t="s">
        <v>16</v>
      </c>
      <c r="D40" t="s">
        <v>99</v>
      </c>
      <c r="E40" t="s">
        <v>35</v>
      </c>
      <c r="F40" s="1" t="s">
        <v>100</v>
      </c>
      <c r="G40" t="s">
        <v>101</v>
      </c>
      <c r="H40">
        <v>36000</v>
      </c>
      <c r="I40" s="2">
        <v>43813</v>
      </c>
      <c r="J40" s="2">
        <v>44178</v>
      </c>
      <c r="K40">
        <v>36000</v>
      </c>
    </row>
    <row r="41" spans="1:11" x14ac:dyDescent="0.25">
      <c r="A41" t="str">
        <f>"8081601C1C"</f>
        <v>8081601C1C</v>
      </c>
      <c r="B41" t="str">
        <f t="shared" si="1"/>
        <v>06363391001</v>
      </c>
      <c r="C41" t="s">
        <v>16</v>
      </c>
      <c r="D41" t="s">
        <v>102</v>
      </c>
      <c r="E41" t="s">
        <v>48</v>
      </c>
      <c r="F41" s="1" t="s">
        <v>103</v>
      </c>
      <c r="G41" t="s">
        <v>104</v>
      </c>
      <c r="H41">
        <v>140000</v>
      </c>
      <c r="I41" s="2">
        <v>43813</v>
      </c>
      <c r="J41" s="2">
        <v>44347</v>
      </c>
      <c r="K41">
        <v>79339.399999999994</v>
      </c>
    </row>
    <row r="42" spans="1:11" x14ac:dyDescent="0.25">
      <c r="A42" t="str">
        <f>"Z6A29A99BE"</f>
        <v>Z6A29A99BE</v>
      </c>
      <c r="B42" t="str">
        <f t="shared" si="1"/>
        <v>06363391001</v>
      </c>
      <c r="C42" t="s">
        <v>16</v>
      </c>
      <c r="D42" t="s">
        <v>105</v>
      </c>
      <c r="E42" t="s">
        <v>35</v>
      </c>
      <c r="F42" s="1" t="s">
        <v>106</v>
      </c>
      <c r="G42" t="s">
        <v>107</v>
      </c>
      <c r="H42">
        <v>19000</v>
      </c>
      <c r="I42" s="2">
        <v>43808</v>
      </c>
      <c r="J42" s="2">
        <v>44539</v>
      </c>
      <c r="K42">
        <v>17069.59</v>
      </c>
    </row>
    <row r="43" spans="1:11" x14ac:dyDescent="0.25">
      <c r="A43" t="str">
        <f>"8057224794"</f>
        <v>8057224794</v>
      </c>
      <c r="B43" t="str">
        <f t="shared" si="1"/>
        <v>06363391001</v>
      </c>
      <c r="C43" t="s">
        <v>16</v>
      </c>
      <c r="D43" t="s">
        <v>108</v>
      </c>
      <c r="E43" t="s">
        <v>18</v>
      </c>
      <c r="F43" s="1" t="s">
        <v>42</v>
      </c>
      <c r="G43" t="s">
        <v>43</v>
      </c>
      <c r="H43">
        <v>0</v>
      </c>
      <c r="I43" s="2">
        <v>43862</v>
      </c>
      <c r="J43" s="2">
        <v>44227</v>
      </c>
      <c r="K43">
        <v>192865.51</v>
      </c>
    </row>
    <row r="44" spans="1:11" x14ac:dyDescent="0.25">
      <c r="A44" t="str">
        <f>"Z642BAB751"</f>
        <v>Z642BAB751</v>
      </c>
      <c r="B44" t="str">
        <f t="shared" si="1"/>
        <v>06363391001</v>
      </c>
      <c r="C44" t="s">
        <v>16</v>
      </c>
      <c r="D44" t="s">
        <v>109</v>
      </c>
      <c r="E44" t="s">
        <v>18</v>
      </c>
      <c r="F44" s="1" t="s">
        <v>72</v>
      </c>
      <c r="G44" t="s">
        <v>73</v>
      </c>
      <c r="H44">
        <v>0</v>
      </c>
      <c r="I44" s="2">
        <v>43922</v>
      </c>
      <c r="J44" s="2">
        <v>44286</v>
      </c>
      <c r="K44">
        <v>19504.61</v>
      </c>
    </row>
    <row r="45" spans="1:11" x14ac:dyDescent="0.25">
      <c r="A45" t="str">
        <f>"ZEB2BAB868"</f>
        <v>ZEB2BAB868</v>
      </c>
      <c r="B45" t="str">
        <f t="shared" si="1"/>
        <v>06363391001</v>
      </c>
      <c r="C45" t="s">
        <v>16</v>
      </c>
      <c r="D45" t="s">
        <v>110</v>
      </c>
      <c r="E45" t="s">
        <v>18</v>
      </c>
      <c r="F45" s="1" t="s">
        <v>45</v>
      </c>
      <c r="G45" t="s">
        <v>46</v>
      </c>
      <c r="H45">
        <v>0</v>
      </c>
      <c r="I45" s="2">
        <v>43922</v>
      </c>
      <c r="J45" s="2">
        <v>44286</v>
      </c>
      <c r="K45">
        <v>19115.830000000002</v>
      </c>
    </row>
    <row r="46" spans="1:11" x14ac:dyDescent="0.25">
      <c r="A46" t="str">
        <f>"ZC92BAB520"</f>
        <v>ZC92BAB520</v>
      </c>
      <c r="B46" t="str">
        <f t="shared" si="1"/>
        <v>06363391001</v>
      </c>
      <c r="C46" t="s">
        <v>16</v>
      </c>
      <c r="D46" t="s">
        <v>111</v>
      </c>
      <c r="E46" t="s">
        <v>18</v>
      </c>
      <c r="F46" s="1" t="s">
        <v>24</v>
      </c>
      <c r="G46" t="s">
        <v>25</v>
      </c>
      <c r="H46">
        <v>35935.199999999997</v>
      </c>
      <c r="I46" s="2">
        <v>43896</v>
      </c>
      <c r="J46" s="2">
        <v>45721</v>
      </c>
      <c r="K46">
        <v>14117.4</v>
      </c>
    </row>
    <row r="47" spans="1:11" x14ac:dyDescent="0.25">
      <c r="A47" t="str">
        <f>"806423513F"</f>
        <v>806423513F</v>
      </c>
      <c r="B47" t="str">
        <f t="shared" si="1"/>
        <v>06363391001</v>
      </c>
      <c r="C47" t="s">
        <v>16</v>
      </c>
      <c r="D47" t="s">
        <v>112</v>
      </c>
      <c r="E47" t="s">
        <v>113</v>
      </c>
      <c r="F47" s="1" t="s">
        <v>114</v>
      </c>
      <c r="G47" t="s">
        <v>115</v>
      </c>
      <c r="H47">
        <v>200000</v>
      </c>
      <c r="I47" s="2">
        <v>43891</v>
      </c>
      <c r="J47" s="2">
        <v>44620</v>
      </c>
      <c r="K47">
        <v>69694.22</v>
      </c>
    </row>
    <row r="48" spans="1:11" x14ac:dyDescent="0.25">
      <c r="A48" t="str">
        <f>"8093720D06"</f>
        <v>8093720D06</v>
      </c>
      <c r="B48" t="str">
        <f t="shared" si="1"/>
        <v>06363391001</v>
      </c>
      <c r="C48" t="s">
        <v>16</v>
      </c>
      <c r="D48" t="s">
        <v>116</v>
      </c>
      <c r="E48" t="s">
        <v>48</v>
      </c>
      <c r="F48" s="1" t="s">
        <v>117</v>
      </c>
      <c r="G48" t="s">
        <v>118</v>
      </c>
      <c r="H48">
        <v>165000</v>
      </c>
      <c r="I48" s="2">
        <v>43899</v>
      </c>
      <c r="J48" s="2">
        <v>44628</v>
      </c>
      <c r="K48">
        <v>142101.76999999999</v>
      </c>
    </row>
    <row r="49" spans="1:11" x14ac:dyDescent="0.25">
      <c r="A49" t="str">
        <f>"ZCA231A657"</f>
        <v>ZCA231A657</v>
      </c>
      <c r="B49" t="str">
        <f t="shared" si="1"/>
        <v>06363391001</v>
      </c>
      <c r="C49" t="s">
        <v>16</v>
      </c>
      <c r="D49" t="s">
        <v>119</v>
      </c>
      <c r="E49" t="s">
        <v>35</v>
      </c>
      <c r="F49" s="1" t="s">
        <v>120</v>
      </c>
      <c r="G49" t="s">
        <v>121</v>
      </c>
      <c r="H49">
        <v>13600</v>
      </c>
      <c r="I49" s="2">
        <v>43208</v>
      </c>
      <c r="J49" s="2">
        <v>44286</v>
      </c>
      <c r="K49">
        <v>14873.8</v>
      </c>
    </row>
    <row r="50" spans="1:11" x14ac:dyDescent="0.25">
      <c r="A50" t="str">
        <f>"66931019AA"</f>
        <v>66931019AA</v>
      </c>
      <c r="B50" t="str">
        <f t="shared" si="1"/>
        <v>06363391001</v>
      </c>
      <c r="C50" t="s">
        <v>16</v>
      </c>
      <c r="D50" t="s">
        <v>122</v>
      </c>
      <c r="E50" t="s">
        <v>18</v>
      </c>
      <c r="F50" s="1" t="s">
        <v>123</v>
      </c>
      <c r="G50" t="s">
        <v>124</v>
      </c>
      <c r="H50">
        <v>699844.9</v>
      </c>
      <c r="I50" s="2">
        <v>42522</v>
      </c>
      <c r="J50" s="2">
        <v>44045</v>
      </c>
      <c r="K50">
        <v>366579.74</v>
      </c>
    </row>
    <row r="51" spans="1:11" x14ac:dyDescent="0.25">
      <c r="A51" t="str">
        <f>"Z9F1F03A26"</f>
        <v>Z9F1F03A26</v>
      </c>
      <c r="B51" t="str">
        <f t="shared" si="1"/>
        <v>06363391001</v>
      </c>
      <c r="C51" t="s">
        <v>16</v>
      </c>
      <c r="D51" t="s">
        <v>125</v>
      </c>
      <c r="E51" t="s">
        <v>48</v>
      </c>
      <c r="F51" s="1" t="s">
        <v>126</v>
      </c>
      <c r="G51" t="s">
        <v>127</v>
      </c>
      <c r="H51">
        <v>30000</v>
      </c>
      <c r="I51" s="2">
        <v>43108</v>
      </c>
      <c r="J51" s="2">
        <v>43892</v>
      </c>
      <c r="K51">
        <v>22939.03</v>
      </c>
    </row>
    <row r="52" spans="1:11" x14ac:dyDescent="0.25">
      <c r="A52" t="str">
        <f>"Z832C75E51"</f>
        <v>Z832C75E51</v>
      </c>
      <c r="B52" t="str">
        <f t="shared" si="1"/>
        <v>06363391001</v>
      </c>
      <c r="C52" t="s">
        <v>16</v>
      </c>
      <c r="D52" t="s">
        <v>128</v>
      </c>
      <c r="E52" t="s">
        <v>35</v>
      </c>
      <c r="F52" s="1" t="s">
        <v>129</v>
      </c>
      <c r="G52" t="s">
        <v>130</v>
      </c>
      <c r="H52">
        <v>15250</v>
      </c>
      <c r="I52" s="2">
        <v>43907</v>
      </c>
      <c r="J52" s="2">
        <v>44636</v>
      </c>
      <c r="K52">
        <v>2475</v>
      </c>
    </row>
    <row r="53" spans="1:11" x14ac:dyDescent="0.25">
      <c r="A53" t="str">
        <f>"8220299554"</f>
        <v>8220299554</v>
      </c>
      <c r="B53" t="str">
        <f t="shared" si="1"/>
        <v>06363391001</v>
      </c>
      <c r="C53" t="s">
        <v>16</v>
      </c>
      <c r="D53" t="s">
        <v>131</v>
      </c>
      <c r="E53" t="s">
        <v>48</v>
      </c>
      <c r="F53" s="1" t="s">
        <v>132</v>
      </c>
      <c r="G53" t="s">
        <v>133</v>
      </c>
      <c r="H53">
        <v>170000</v>
      </c>
      <c r="I53" s="2">
        <v>43965</v>
      </c>
      <c r="J53" s="2">
        <v>44530</v>
      </c>
      <c r="K53">
        <v>148002.72</v>
      </c>
    </row>
    <row r="54" spans="1:11" x14ac:dyDescent="0.25">
      <c r="A54" t="str">
        <f>"Z872CAF618"</f>
        <v>Z872CAF618</v>
      </c>
      <c r="B54" t="str">
        <f t="shared" si="1"/>
        <v>06363391001</v>
      </c>
      <c r="C54" t="s">
        <v>16</v>
      </c>
      <c r="D54" t="s">
        <v>134</v>
      </c>
      <c r="E54" t="s">
        <v>48</v>
      </c>
      <c r="F54" s="1" t="s">
        <v>135</v>
      </c>
      <c r="G54" t="s">
        <v>136</v>
      </c>
      <c r="H54">
        <v>38000</v>
      </c>
      <c r="I54" s="2">
        <v>44007</v>
      </c>
      <c r="J54" s="2">
        <v>44067</v>
      </c>
      <c r="K54">
        <v>27506.03</v>
      </c>
    </row>
    <row r="55" spans="1:11" x14ac:dyDescent="0.25">
      <c r="A55" t="str">
        <f>"83462718B5"</f>
        <v>83462718B5</v>
      </c>
      <c r="B55" t="str">
        <f t="shared" si="1"/>
        <v>06363391001</v>
      </c>
      <c r="C55" t="s">
        <v>16</v>
      </c>
      <c r="D55" t="s">
        <v>137</v>
      </c>
      <c r="E55" t="s">
        <v>18</v>
      </c>
      <c r="F55" s="1" t="s">
        <v>138</v>
      </c>
      <c r="G55" t="s">
        <v>139</v>
      </c>
      <c r="H55">
        <v>1627545.42</v>
      </c>
      <c r="I55" s="2">
        <v>44013</v>
      </c>
      <c r="J55" s="2">
        <v>45107</v>
      </c>
      <c r="K55">
        <v>785098.5</v>
      </c>
    </row>
    <row r="56" spans="1:11" x14ac:dyDescent="0.25">
      <c r="A56" t="str">
        <f>"66984897FC"</f>
        <v>66984897FC</v>
      </c>
      <c r="B56" t="str">
        <f t="shared" si="1"/>
        <v>06363391001</v>
      </c>
      <c r="C56" t="s">
        <v>16</v>
      </c>
      <c r="D56" t="s">
        <v>140</v>
      </c>
      <c r="E56" t="s">
        <v>18</v>
      </c>
      <c r="F56" s="1" t="s">
        <v>141</v>
      </c>
      <c r="G56" t="s">
        <v>142</v>
      </c>
      <c r="H56">
        <v>6963566.0800000001</v>
      </c>
      <c r="I56" s="2">
        <v>42522</v>
      </c>
      <c r="J56" s="2">
        <v>44592</v>
      </c>
      <c r="K56">
        <v>5817003.5099999998</v>
      </c>
    </row>
    <row r="57" spans="1:11" x14ac:dyDescent="0.25">
      <c r="A57" t="str">
        <f>"8269175315"</f>
        <v>8269175315</v>
      </c>
      <c r="B57" t="str">
        <f t="shared" si="1"/>
        <v>06363391001</v>
      </c>
      <c r="C57" t="s">
        <v>16</v>
      </c>
      <c r="D57" t="s">
        <v>143</v>
      </c>
      <c r="E57" t="s">
        <v>48</v>
      </c>
      <c r="F57" s="1" t="s">
        <v>144</v>
      </c>
      <c r="G57" t="s">
        <v>145</v>
      </c>
      <c r="H57">
        <v>200000</v>
      </c>
      <c r="I57" s="2">
        <v>44075</v>
      </c>
      <c r="J57" s="2">
        <v>44651</v>
      </c>
      <c r="K57">
        <v>160994.4</v>
      </c>
    </row>
    <row r="58" spans="1:11" x14ac:dyDescent="0.25">
      <c r="A58" t="str">
        <f>"Z892D1FFC1"</f>
        <v>Z892D1FFC1</v>
      </c>
      <c r="B58" t="str">
        <f t="shared" si="1"/>
        <v>06363391001</v>
      </c>
      <c r="C58" t="s">
        <v>16</v>
      </c>
      <c r="D58" t="s">
        <v>146</v>
      </c>
      <c r="E58" t="s">
        <v>48</v>
      </c>
      <c r="F58" s="1" t="s">
        <v>147</v>
      </c>
      <c r="G58" t="s">
        <v>148</v>
      </c>
      <c r="H58">
        <v>40718.199999999997</v>
      </c>
      <c r="I58" s="2">
        <v>44075</v>
      </c>
      <c r="J58" s="2">
        <v>44439</v>
      </c>
      <c r="K58">
        <v>25790.19</v>
      </c>
    </row>
    <row r="59" spans="1:11" x14ac:dyDescent="0.25">
      <c r="A59" t="str">
        <f>"79090323AD"</f>
        <v>79090323AD</v>
      </c>
      <c r="B59" t="str">
        <f t="shared" si="1"/>
        <v>06363391001</v>
      </c>
      <c r="C59" t="s">
        <v>16</v>
      </c>
      <c r="D59" t="s">
        <v>149</v>
      </c>
      <c r="E59" t="s">
        <v>48</v>
      </c>
      <c r="F59" s="1" t="s">
        <v>150</v>
      </c>
      <c r="G59" t="s">
        <v>151</v>
      </c>
      <c r="H59">
        <v>228875.77</v>
      </c>
      <c r="I59" s="2">
        <v>43739</v>
      </c>
      <c r="J59" s="2">
        <v>44228</v>
      </c>
      <c r="K59">
        <v>228875.77</v>
      </c>
    </row>
    <row r="60" spans="1:11" x14ac:dyDescent="0.25">
      <c r="A60" t="str">
        <f>"ZF52E5DE1F"</f>
        <v>ZF52E5DE1F</v>
      </c>
      <c r="B60" t="str">
        <f t="shared" si="1"/>
        <v>06363391001</v>
      </c>
      <c r="C60" t="s">
        <v>16</v>
      </c>
      <c r="D60" t="s">
        <v>152</v>
      </c>
      <c r="E60" t="s">
        <v>35</v>
      </c>
      <c r="F60" s="1" t="s">
        <v>100</v>
      </c>
      <c r="G60" t="s">
        <v>101</v>
      </c>
      <c r="H60">
        <v>12000</v>
      </c>
      <c r="I60" s="2">
        <v>44095</v>
      </c>
      <c r="J60" s="2">
        <v>44459</v>
      </c>
      <c r="K60">
        <v>11028.5</v>
      </c>
    </row>
    <row r="61" spans="1:11" x14ac:dyDescent="0.25">
      <c r="A61" t="str">
        <f>"Z472E4C3E9"</f>
        <v>Z472E4C3E9</v>
      </c>
      <c r="B61" t="str">
        <f t="shared" si="1"/>
        <v>06363391001</v>
      </c>
      <c r="C61" t="s">
        <v>16</v>
      </c>
      <c r="D61" t="s">
        <v>153</v>
      </c>
      <c r="E61" t="s">
        <v>18</v>
      </c>
      <c r="F61" s="1" t="s">
        <v>27</v>
      </c>
      <c r="G61" t="s">
        <v>28</v>
      </c>
      <c r="H61">
        <v>35000</v>
      </c>
      <c r="I61" s="2">
        <v>44126</v>
      </c>
      <c r="J61" s="2">
        <v>45951</v>
      </c>
      <c r="K61">
        <v>6070.83</v>
      </c>
    </row>
    <row r="62" spans="1:11" x14ac:dyDescent="0.25">
      <c r="A62" t="str">
        <f>"ZD92E4C506"</f>
        <v>ZD92E4C506</v>
      </c>
      <c r="B62" t="str">
        <f t="shared" si="1"/>
        <v>06363391001</v>
      </c>
      <c r="C62" t="s">
        <v>16</v>
      </c>
      <c r="D62" t="s">
        <v>154</v>
      </c>
      <c r="E62" t="s">
        <v>18</v>
      </c>
      <c r="F62" s="1" t="s">
        <v>27</v>
      </c>
      <c r="G62" t="s">
        <v>28</v>
      </c>
      <c r="H62">
        <v>38000</v>
      </c>
      <c r="I62" s="2">
        <v>44126</v>
      </c>
      <c r="J62" s="2">
        <v>45951</v>
      </c>
      <c r="K62">
        <v>7926.02</v>
      </c>
    </row>
    <row r="63" spans="1:11" x14ac:dyDescent="0.25">
      <c r="A63" t="str">
        <f>"8261861F5D"</f>
        <v>8261861F5D</v>
      </c>
      <c r="B63" t="str">
        <f t="shared" si="1"/>
        <v>06363391001</v>
      </c>
      <c r="C63" t="s">
        <v>16</v>
      </c>
      <c r="D63" t="s">
        <v>155</v>
      </c>
      <c r="E63" t="s">
        <v>48</v>
      </c>
      <c r="F63" s="1" t="s">
        <v>156</v>
      </c>
      <c r="G63" t="s">
        <v>157</v>
      </c>
      <c r="H63">
        <v>194000</v>
      </c>
      <c r="I63" s="2">
        <v>44116</v>
      </c>
      <c r="J63" s="2">
        <v>44480</v>
      </c>
      <c r="K63">
        <v>89350</v>
      </c>
    </row>
    <row r="64" spans="1:11" x14ac:dyDescent="0.25">
      <c r="A64" t="str">
        <f>"845142615E"</f>
        <v>845142615E</v>
      </c>
      <c r="B64" t="str">
        <f t="shared" si="1"/>
        <v>06363391001</v>
      </c>
      <c r="C64" t="s">
        <v>16</v>
      </c>
      <c r="D64" t="s">
        <v>158</v>
      </c>
      <c r="E64" t="s">
        <v>18</v>
      </c>
      <c r="F64" s="1" t="s">
        <v>72</v>
      </c>
      <c r="G64" t="s">
        <v>73</v>
      </c>
      <c r="H64">
        <v>0</v>
      </c>
      <c r="I64" s="2">
        <v>44197</v>
      </c>
      <c r="J64" s="2">
        <v>44561</v>
      </c>
      <c r="K64">
        <v>254843.86</v>
      </c>
    </row>
    <row r="65" spans="1:11" x14ac:dyDescent="0.25">
      <c r="A65" t="str">
        <f>"8452289987"</f>
        <v>8452289987</v>
      </c>
      <c r="B65" t="str">
        <f t="shared" si="1"/>
        <v>06363391001</v>
      </c>
      <c r="C65" t="s">
        <v>16</v>
      </c>
      <c r="D65" t="s">
        <v>159</v>
      </c>
      <c r="E65" t="s">
        <v>18</v>
      </c>
      <c r="F65" s="1" t="s">
        <v>45</v>
      </c>
      <c r="G65" t="s">
        <v>46</v>
      </c>
      <c r="H65">
        <v>0</v>
      </c>
      <c r="I65" s="2">
        <v>44197</v>
      </c>
      <c r="J65" s="2">
        <v>44561</v>
      </c>
      <c r="K65">
        <v>679381.02</v>
      </c>
    </row>
    <row r="66" spans="1:11" x14ac:dyDescent="0.25">
      <c r="A66" t="str">
        <f>"8313261001"</f>
        <v>8313261001</v>
      </c>
      <c r="B66" t="str">
        <f t="shared" si="1"/>
        <v>06363391001</v>
      </c>
      <c r="C66" t="s">
        <v>16</v>
      </c>
      <c r="D66" t="s">
        <v>160</v>
      </c>
      <c r="E66" t="s">
        <v>48</v>
      </c>
      <c r="F66" s="1" t="s">
        <v>161</v>
      </c>
      <c r="G66" t="s">
        <v>162</v>
      </c>
      <c r="H66">
        <v>210000</v>
      </c>
      <c r="I66" s="2">
        <v>44134</v>
      </c>
      <c r="J66" s="2">
        <v>44178</v>
      </c>
      <c r="K66">
        <v>189023</v>
      </c>
    </row>
    <row r="67" spans="1:11" x14ac:dyDescent="0.25">
      <c r="A67" t="str">
        <f>"85232307E5"</f>
        <v>85232307E5</v>
      </c>
      <c r="B67" t="str">
        <f t="shared" ref="B67:B98" si="2">"06363391001"</f>
        <v>06363391001</v>
      </c>
      <c r="C67" t="s">
        <v>16</v>
      </c>
      <c r="D67" t="s">
        <v>163</v>
      </c>
      <c r="E67" t="s">
        <v>18</v>
      </c>
      <c r="F67" s="1" t="s">
        <v>42</v>
      </c>
      <c r="G67" t="s">
        <v>43</v>
      </c>
      <c r="H67">
        <v>0</v>
      </c>
      <c r="I67" s="2">
        <v>44228</v>
      </c>
      <c r="J67" s="2">
        <v>44592</v>
      </c>
      <c r="K67">
        <v>104965.57</v>
      </c>
    </row>
    <row r="68" spans="1:11" x14ac:dyDescent="0.25">
      <c r="A68" t="str">
        <f>"Z672EBEC35"</f>
        <v>Z672EBEC35</v>
      </c>
      <c r="B68" t="str">
        <f t="shared" si="2"/>
        <v>06363391001</v>
      </c>
      <c r="C68" t="s">
        <v>16</v>
      </c>
      <c r="D68" t="s">
        <v>164</v>
      </c>
      <c r="E68" t="s">
        <v>35</v>
      </c>
      <c r="F68" s="1" t="s">
        <v>100</v>
      </c>
      <c r="G68" t="s">
        <v>101</v>
      </c>
      <c r="H68">
        <v>36000</v>
      </c>
      <c r="I68" s="2">
        <v>44179</v>
      </c>
      <c r="J68" s="2">
        <v>44543</v>
      </c>
      <c r="K68">
        <v>30000</v>
      </c>
    </row>
    <row r="69" spans="1:11" x14ac:dyDescent="0.25">
      <c r="A69" t="str">
        <f>"85788914CF"</f>
        <v>85788914CF</v>
      </c>
      <c r="B69" t="str">
        <f t="shared" si="2"/>
        <v>06363391001</v>
      </c>
      <c r="C69" t="s">
        <v>16</v>
      </c>
      <c r="D69" t="s">
        <v>165</v>
      </c>
      <c r="E69" t="s">
        <v>18</v>
      </c>
      <c r="F69" s="1" t="s">
        <v>166</v>
      </c>
      <c r="G69" t="s">
        <v>98</v>
      </c>
      <c r="H69">
        <v>181627.73</v>
      </c>
      <c r="I69" s="2">
        <v>44090</v>
      </c>
      <c r="J69" s="2">
        <v>44454</v>
      </c>
      <c r="K69">
        <v>60002.36</v>
      </c>
    </row>
    <row r="70" spans="1:11" x14ac:dyDescent="0.25">
      <c r="A70" t="str">
        <f>"85804245E1"</f>
        <v>85804245E1</v>
      </c>
      <c r="B70" t="str">
        <f t="shared" si="2"/>
        <v>06363391001</v>
      </c>
      <c r="C70" t="s">
        <v>16</v>
      </c>
      <c r="D70" t="s">
        <v>167</v>
      </c>
      <c r="E70" t="s">
        <v>18</v>
      </c>
      <c r="F70" s="1" t="s">
        <v>168</v>
      </c>
      <c r="G70" t="s">
        <v>169</v>
      </c>
      <c r="H70">
        <v>640531.19999999995</v>
      </c>
      <c r="I70" s="2">
        <v>44187</v>
      </c>
      <c r="J70" s="2">
        <v>45647</v>
      </c>
      <c r="K70">
        <v>215315.03</v>
      </c>
    </row>
    <row r="71" spans="1:11" x14ac:dyDescent="0.25">
      <c r="A71" t="str">
        <f>"ZD82FD7EA9"</f>
        <v>ZD82FD7EA9</v>
      </c>
      <c r="B71" t="str">
        <f t="shared" si="2"/>
        <v>06363391001</v>
      </c>
      <c r="C71" t="s">
        <v>16</v>
      </c>
      <c r="D71" t="s">
        <v>170</v>
      </c>
      <c r="E71" t="s">
        <v>35</v>
      </c>
      <c r="F71" s="1" t="s">
        <v>171</v>
      </c>
      <c r="G71" t="s">
        <v>172</v>
      </c>
      <c r="H71">
        <v>710</v>
      </c>
      <c r="I71" s="2">
        <v>44182</v>
      </c>
      <c r="J71" s="2">
        <v>44202</v>
      </c>
      <c r="K71">
        <v>710</v>
      </c>
    </row>
    <row r="72" spans="1:11" x14ac:dyDescent="0.25">
      <c r="A72" t="str">
        <f>"ZF92FDA011"</f>
        <v>ZF92FDA011</v>
      </c>
      <c r="B72" t="str">
        <f t="shared" si="2"/>
        <v>06363391001</v>
      </c>
      <c r="C72" t="s">
        <v>16</v>
      </c>
      <c r="D72" t="s">
        <v>173</v>
      </c>
      <c r="E72" t="s">
        <v>35</v>
      </c>
      <c r="F72" s="1" t="s">
        <v>174</v>
      </c>
      <c r="G72" t="s">
        <v>148</v>
      </c>
      <c r="H72">
        <v>30632.47</v>
      </c>
      <c r="I72" s="2">
        <v>44187</v>
      </c>
      <c r="J72" s="2">
        <v>44218</v>
      </c>
      <c r="K72">
        <v>30632.47</v>
      </c>
    </row>
    <row r="73" spans="1:11" x14ac:dyDescent="0.25">
      <c r="A73" t="str">
        <f>"Z402F9CBBD"</f>
        <v>Z402F9CBBD</v>
      </c>
      <c r="B73" t="str">
        <f t="shared" si="2"/>
        <v>06363391001</v>
      </c>
      <c r="C73" t="s">
        <v>16</v>
      </c>
      <c r="D73" t="s">
        <v>175</v>
      </c>
      <c r="E73" t="s">
        <v>35</v>
      </c>
      <c r="F73" s="1" t="s">
        <v>176</v>
      </c>
      <c r="G73" t="s">
        <v>177</v>
      </c>
      <c r="H73">
        <v>39600</v>
      </c>
      <c r="I73" s="2">
        <v>44175</v>
      </c>
      <c r="J73" s="2">
        <v>44237</v>
      </c>
      <c r="K73">
        <v>39600</v>
      </c>
    </row>
    <row r="74" spans="1:11" x14ac:dyDescent="0.25">
      <c r="A74" t="str">
        <f>"ZD62FE0668"</f>
        <v>ZD62FE0668</v>
      </c>
      <c r="B74" t="str">
        <f t="shared" si="2"/>
        <v>06363391001</v>
      </c>
      <c r="C74" t="s">
        <v>16</v>
      </c>
      <c r="D74" t="s">
        <v>178</v>
      </c>
      <c r="E74" t="s">
        <v>18</v>
      </c>
      <c r="F74" s="1" t="s">
        <v>179</v>
      </c>
      <c r="G74" t="s">
        <v>180</v>
      </c>
      <c r="H74">
        <v>0</v>
      </c>
      <c r="I74" s="2">
        <v>44183</v>
      </c>
      <c r="J74" s="2">
        <v>44210</v>
      </c>
      <c r="K74">
        <v>1516.78</v>
      </c>
    </row>
    <row r="75" spans="1:11" x14ac:dyDescent="0.25">
      <c r="A75" t="str">
        <f>"8551543C84"</f>
        <v>8551543C84</v>
      </c>
      <c r="B75" t="str">
        <f t="shared" si="2"/>
        <v>06363391001</v>
      </c>
      <c r="C75" t="s">
        <v>16</v>
      </c>
      <c r="D75" t="s">
        <v>181</v>
      </c>
      <c r="E75" t="s">
        <v>18</v>
      </c>
      <c r="F75" s="1" t="s">
        <v>182</v>
      </c>
      <c r="G75" t="s">
        <v>183</v>
      </c>
      <c r="H75">
        <v>4025730.48</v>
      </c>
      <c r="I75" s="2">
        <v>44174</v>
      </c>
      <c r="J75" s="2">
        <v>44903</v>
      </c>
      <c r="K75">
        <v>1007625.46</v>
      </c>
    </row>
    <row r="76" spans="1:11" x14ac:dyDescent="0.25">
      <c r="A76" t="str">
        <f>"8412875C10"</f>
        <v>8412875C10</v>
      </c>
      <c r="B76" t="str">
        <f t="shared" si="2"/>
        <v>06363391001</v>
      </c>
      <c r="C76" t="s">
        <v>16</v>
      </c>
      <c r="D76" t="s">
        <v>184</v>
      </c>
      <c r="E76" t="s">
        <v>48</v>
      </c>
      <c r="F76" s="1" t="s">
        <v>185</v>
      </c>
      <c r="G76" t="s">
        <v>186</v>
      </c>
      <c r="H76">
        <v>207388.26</v>
      </c>
      <c r="I76" s="2">
        <v>44228</v>
      </c>
      <c r="J76" s="2">
        <v>44530</v>
      </c>
      <c r="K76">
        <v>146016.94</v>
      </c>
    </row>
    <row r="77" spans="1:11" x14ac:dyDescent="0.25">
      <c r="A77" t="str">
        <f>"8610663FE1"</f>
        <v>8610663FE1</v>
      </c>
      <c r="B77" t="str">
        <f t="shared" si="2"/>
        <v>06363391001</v>
      </c>
      <c r="C77" t="s">
        <v>16</v>
      </c>
      <c r="D77" t="s">
        <v>187</v>
      </c>
      <c r="E77" t="s">
        <v>18</v>
      </c>
      <c r="F77" s="1" t="s">
        <v>123</v>
      </c>
      <c r="G77" t="s">
        <v>124</v>
      </c>
      <c r="H77">
        <v>92598.36</v>
      </c>
      <c r="I77" s="2">
        <v>44224</v>
      </c>
      <c r="J77" s="2">
        <v>44959</v>
      </c>
      <c r="K77">
        <v>18239.27</v>
      </c>
    </row>
    <row r="78" spans="1:11" x14ac:dyDescent="0.25">
      <c r="A78" t="str">
        <f>"Z05300C4F5"</f>
        <v>Z05300C4F5</v>
      </c>
      <c r="B78" t="str">
        <f t="shared" si="2"/>
        <v>06363391001</v>
      </c>
      <c r="C78" t="s">
        <v>16</v>
      </c>
      <c r="D78" t="s">
        <v>188</v>
      </c>
      <c r="E78" t="s">
        <v>35</v>
      </c>
      <c r="F78" s="1" t="s">
        <v>189</v>
      </c>
      <c r="G78" t="s">
        <v>190</v>
      </c>
      <c r="H78">
        <v>36000</v>
      </c>
      <c r="I78" s="2">
        <v>44203</v>
      </c>
      <c r="J78" s="2">
        <v>44415</v>
      </c>
      <c r="K78">
        <v>35712.269999999997</v>
      </c>
    </row>
    <row r="79" spans="1:11" x14ac:dyDescent="0.25">
      <c r="A79" t="str">
        <f>"Z9C3059DC0"</f>
        <v>Z9C3059DC0</v>
      </c>
      <c r="B79" t="str">
        <f t="shared" si="2"/>
        <v>06363391001</v>
      </c>
      <c r="C79" t="s">
        <v>16</v>
      </c>
      <c r="D79" t="s">
        <v>191</v>
      </c>
      <c r="E79" t="s">
        <v>35</v>
      </c>
      <c r="F79" s="1" t="s">
        <v>192</v>
      </c>
      <c r="G79" t="s">
        <v>193</v>
      </c>
      <c r="H79">
        <v>900</v>
      </c>
      <c r="I79" s="2">
        <v>44222</v>
      </c>
      <c r="J79" s="2">
        <v>44230</v>
      </c>
      <c r="K79">
        <v>900</v>
      </c>
    </row>
    <row r="80" spans="1:11" x14ac:dyDescent="0.25">
      <c r="A80" t="str">
        <f>"ZD13075B71"</f>
        <v>ZD13075B71</v>
      </c>
      <c r="B80" t="str">
        <f t="shared" si="2"/>
        <v>06363391001</v>
      </c>
      <c r="C80" t="s">
        <v>16</v>
      </c>
      <c r="D80" t="s">
        <v>194</v>
      </c>
      <c r="E80" t="s">
        <v>35</v>
      </c>
      <c r="F80" s="1" t="s">
        <v>195</v>
      </c>
      <c r="G80" t="s">
        <v>196</v>
      </c>
      <c r="H80">
        <v>1950</v>
      </c>
      <c r="I80" s="2">
        <v>44235</v>
      </c>
      <c r="J80" s="2">
        <v>44293</v>
      </c>
      <c r="K80">
        <v>1450</v>
      </c>
    </row>
    <row r="81" spans="1:11" x14ac:dyDescent="0.25">
      <c r="A81" t="str">
        <f>"Z87306F719"</f>
        <v>Z87306F719</v>
      </c>
      <c r="B81" t="str">
        <f t="shared" si="2"/>
        <v>06363391001</v>
      </c>
      <c r="C81" t="s">
        <v>16</v>
      </c>
      <c r="D81" t="s">
        <v>197</v>
      </c>
      <c r="E81" t="s">
        <v>18</v>
      </c>
      <c r="F81" s="1" t="s">
        <v>72</v>
      </c>
      <c r="G81" t="s">
        <v>73</v>
      </c>
      <c r="H81">
        <v>0</v>
      </c>
      <c r="I81" s="2">
        <v>44287</v>
      </c>
      <c r="J81" s="2">
        <v>44651</v>
      </c>
      <c r="K81">
        <v>9455.2999999999993</v>
      </c>
    </row>
    <row r="82" spans="1:11" x14ac:dyDescent="0.25">
      <c r="A82" t="str">
        <f>"Z7D306F467"</f>
        <v>Z7D306F467</v>
      </c>
      <c r="B82" t="str">
        <f t="shared" si="2"/>
        <v>06363391001</v>
      </c>
      <c r="C82" t="s">
        <v>16</v>
      </c>
      <c r="D82" t="s">
        <v>198</v>
      </c>
      <c r="E82" t="s">
        <v>18</v>
      </c>
      <c r="F82" s="1" t="s">
        <v>45</v>
      </c>
      <c r="G82" t="s">
        <v>46</v>
      </c>
      <c r="H82">
        <v>0</v>
      </c>
      <c r="I82" s="2">
        <v>44317</v>
      </c>
      <c r="J82" s="2">
        <v>44681</v>
      </c>
      <c r="K82">
        <v>11254.62</v>
      </c>
    </row>
    <row r="83" spans="1:11" x14ac:dyDescent="0.25">
      <c r="A83" t="str">
        <f>"Z7330878EA"</f>
        <v>Z7330878EA</v>
      </c>
      <c r="B83" t="str">
        <f t="shared" si="2"/>
        <v>06363391001</v>
      </c>
      <c r="C83" t="s">
        <v>16</v>
      </c>
      <c r="D83" t="s">
        <v>199</v>
      </c>
      <c r="E83" t="s">
        <v>35</v>
      </c>
      <c r="F83" s="1" t="s">
        <v>200</v>
      </c>
      <c r="G83" t="s">
        <v>201</v>
      </c>
      <c r="H83">
        <v>32718.93</v>
      </c>
      <c r="I83" s="2">
        <v>44236</v>
      </c>
      <c r="J83" s="2">
        <v>44355</v>
      </c>
      <c r="K83">
        <v>32718.92</v>
      </c>
    </row>
    <row r="84" spans="1:11" x14ac:dyDescent="0.25">
      <c r="A84" t="str">
        <f>"Z483093E2A"</f>
        <v>Z483093E2A</v>
      </c>
      <c r="B84" t="str">
        <f t="shared" si="2"/>
        <v>06363391001</v>
      </c>
      <c r="C84" t="s">
        <v>16</v>
      </c>
      <c r="D84" t="s">
        <v>202</v>
      </c>
      <c r="E84" t="s">
        <v>18</v>
      </c>
      <c r="F84" s="1" t="s">
        <v>203</v>
      </c>
      <c r="G84" t="s">
        <v>204</v>
      </c>
      <c r="H84">
        <v>39500</v>
      </c>
      <c r="I84" s="2">
        <v>44305</v>
      </c>
      <c r="J84" s="2">
        <v>46130</v>
      </c>
      <c r="K84">
        <v>3841.46</v>
      </c>
    </row>
    <row r="85" spans="1:11" x14ac:dyDescent="0.25">
      <c r="A85" t="str">
        <f>"0000000000"</f>
        <v>0000000000</v>
      </c>
      <c r="B85" t="str">
        <f t="shared" si="2"/>
        <v>06363391001</v>
      </c>
      <c r="C85" t="s">
        <v>16</v>
      </c>
      <c r="D85" t="s">
        <v>205</v>
      </c>
      <c r="E85" t="s">
        <v>35</v>
      </c>
      <c r="F85" s="1" t="s">
        <v>45</v>
      </c>
      <c r="G85" t="s">
        <v>46</v>
      </c>
      <c r="H85">
        <v>0</v>
      </c>
      <c r="I85" s="2">
        <v>44197</v>
      </c>
      <c r="J85" s="2">
        <v>44926</v>
      </c>
      <c r="K85">
        <v>45476.29</v>
      </c>
    </row>
    <row r="86" spans="1:11" x14ac:dyDescent="0.25">
      <c r="A86" t="str">
        <f>"Z69309B8CB"</f>
        <v>Z69309B8CB</v>
      </c>
      <c r="B86" t="str">
        <f t="shared" si="2"/>
        <v>06363391001</v>
      </c>
      <c r="C86" t="s">
        <v>16</v>
      </c>
      <c r="D86" t="s">
        <v>206</v>
      </c>
      <c r="E86" t="s">
        <v>18</v>
      </c>
      <c r="F86" s="1" t="s">
        <v>179</v>
      </c>
      <c r="G86" t="s">
        <v>180</v>
      </c>
      <c r="H86">
        <v>1900</v>
      </c>
      <c r="I86" s="2">
        <v>44239</v>
      </c>
      <c r="J86" s="2">
        <v>44259</v>
      </c>
      <c r="K86">
        <v>1637</v>
      </c>
    </row>
    <row r="87" spans="1:11" x14ac:dyDescent="0.25">
      <c r="A87" t="str">
        <f>"Z9C3102AF1"</f>
        <v>Z9C3102AF1</v>
      </c>
      <c r="B87" t="str">
        <f t="shared" si="2"/>
        <v>06363391001</v>
      </c>
      <c r="C87" t="s">
        <v>16</v>
      </c>
      <c r="D87" t="s">
        <v>207</v>
      </c>
      <c r="E87" t="s">
        <v>35</v>
      </c>
      <c r="F87" s="1" t="s">
        <v>171</v>
      </c>
      <c r="G87" t="s">
        <v>172</v>
      </c>
      <c r="H87">
        <v>1570</v>
      </c>
      <c r="I87" s="2">
        <v>44271</v>
      </c>
      <c r="J87" s="2">
        <v>44291</v>
      </c>
      <c r="K87">
        <v>1570</v>
      </c>
    </row>
    <row r="88" spans="1:11" x14ac:dyDescent="0.25">
      <c r="A88" t="str">
        <f>"Z4E310D712"</f>
        <v>Z4E310D712</v>
      </c>
      <c r="B88" t="str">
        <f t="shared" si="2"/>
        <v>06363391001</v>
      </c>
      <c r="C88" t="s">
        <v>16</v>
      </c>
      <c r="D88" t="s">
        <v>208</v>
      </c>
      <c r="E88" t="s">
        <v>35</v>
      </c>
      <c r="F88" s="1" t="s">
        <v>171</v>
      </c>
      <c r="G88" t="s">
        <v>172</v>
      </c>
      <c r="H88">
        <v>480</v>
      </c>
      <c r="I88" s="2">
        <v>44273</v>
      </c>
      <c r="J88" s="2">
        <v>44293</v>
      </c>
      <c r="K88">
        <v>480</v>
      </c>
    </row>
    <row r="89" spans="1:11" x14ac:dyDescent="0.25">
      <c r="A89" t="str">
        <f>"85122735E5"</f>
        <v>85122735E5</v>
      </c>
      <c r="B89" t="str">
        <f t="shared" si="2"/>
        <v>06363391001</v>
      </c>
      <c r="C89" t="s">
        <v>16</v>
      </c>
      <c r="D89" t="s">
        <v>209</v>
      </c>
      <c r="E89" t="s">
        <v>48</v>
      </c>
      <c r="F89" s="1" t="s">
        <v>210</v>
      </c>
      <c r="G89" t="s">
        <v>211</v>
      </c>
      <c r="H89">
        <v>200000</v>
      </c>
      <c r="I89" s="2">
        <v>44284</v>
      </c>
      <c r="J89" s="2">
        <v>45013</v>
      </c>
      <c r="K89">
        <v>51793</v>
      </c>
    </row>
    <row r="90" spans="1:11" x14ac:dyDescent="0.25">
      <c r="A90" t="str">
        <f>"Z5A30780FB"</f>
        <v>Z5A30780FB</v>
      </c>
      <c r="B90" t="str">
        <f t="shared" si="2"/>
        <v>06363391001</v>
      </c>
      <c r="C90" t="s">
        <v>16</v>
      </c>
      <c r="D90" t="s">
        <v>212</v>
      </c>
      <c r="E90" t="s">
        <v>35</v>
      </c>
      <c r="F90" s="1" t="s">
        <v>129</v>
      </c>
      <c r="G90" t="s">
        <v>130</v>
      </c>
      <c r="H90">
        <v>1485</v>
      </c>
      <c r="I90" s="2">
        <v>44230</v>
      </c>
      <c r="J90" s="2">
        <v>44275</v>
      </c>
      <c r="K90">
        <v>1485</v>
      </c>
    </row>
    <row r="91" spans="1:11" x14ac:dyDescent="0.25">
      <c r="A91" t="str">
        <f>"ZC8305488B"</f>
        <v>ZC8305488B</v>
      </c>
      <c r="B91" t="str">
        <f t="shared" si="2"/>
        <v>06363391001</v>
      </c>
      <c r="C91" t="s">
        <v>16</v>
      </c>
      <c r="D91" t="s">
        <v>213</v>
      </c>
      <c r="E91" t="s">
        <v>35</v>
      </c>
      <c r="F91" s="1" t="s">
        <v>129</v>
      </c>
      <c r="G91" t="s">
        <v>130</v>
      </c>
      <c r="H91">
        <v>5878</v>
      </c>
      <c r="I91" s="2">
        <v>44222</v>
      </c>
      <c r="J91" s="2">
        <v>44268</v>
      </c>
      <c r="K91">
        <v>5878</v>
      </c>
    </row>
    <row r="92" spans="1:11" x14ac:dyDescent="0.25">
      <c r="A92" t="str">
        <f>"Z64311D123"</f>
        <v>Z64311D123</v>
      </c>
      <c r="B92" t="str">
        <f t="shared" si="2"/>
        <v>06363391001</v>
      </c>
      <c r="C92" t="s">
        <v>16</v>
      </c>
      <c r="D92" t="s">
        <v>214</v>
      </c>
      <c r="E92" t="s">
        <v>35</v>
      </c>
      <c r="F92" s="1" t="s">
        <v>120</v>
      </c>
      <c r="G92" t="s">
        <v>121</v>
      </c>
      <c r="H92">
        <v>15000</v>
      </c>
      <c r="I92" s="2">
        <v>44287</v>
      </c>
      <c r="J92" s="2">
        <v>45016</v>
      </c>
      <c r="K92">
        <v>4710</v>
      </c>
    </row>
    <row r="93" spans="1:11" x14ac:dyDescent="0.25">
      <c r="A93" t="str">
        <f>"Z30305F64C"</f>
        <v>Z30305F64C</v>
      </c>
      <c r="B93" t="str">
        <f t="shared" si="2"/>
        <v>06363391001</v>
      </c>
      <c r="C93" t="s">
        <v>16</v>
      </c>
      <c r="D93" t="s">
        <v>215</v>
      </c>
      <c r="E93" t="s">
        <v>35</v>
      </c>
      <c r="F93" s="1" t="s">
        <v>216</v>
      </c>
      <c r="G93" t="s">
        <v>217</v>
      </c>
      <c r="H93">
        <v>975</v>
      </c>
      <c r="I93" s="2">
        <v>44222</v>
      </c>
      <c r="J93" s="2">
        <v>44227</v>
      </c>
      <c r="K93">
        <v>975</v>
      </c>
    </row>
    <row r="94" spans="1:11" x14ac:dyDescent="0.25">
      <c r="A94" t="str">
        <f>"Z0D3126254"</f>
        <v>Z0D3126254</v>
      </c>
      <c r="B94" t="str">
        <f t="shared" si="2"/>
        <v>06363391001</v>
      </c>
      <c r="C94" t="s">
        <v>16</v>
      </c>
      <c r="D94" t="s">
        <v>218</v>
      </c>
      <c r="E94" t="s">
        <v>35</v>
      </c>
      <c r="F94" s="1" t="s">
        <v>176</v>
      </c>
      <c r="G94" t="s">
        <v>177</v>
      </c>
      <c r="H94">
        <v>17000</v>
      </c>
      <c r="I94" s="2">
        <v>44281</v>
      </c>
      <c r="J94" s="2">
        <v>44329</v>
      </c>
      <c r="K94">
        <v>17000</v>
      </c>
    </row>
    <row r="95" spans="1:11" x14ac:dyDescent="0.25">
      <c r="A95" t="str">
        <f>"ZCA3177954"</f>
        <v>ZCA3177954</v>
      </c>
      <c r="B95" t="str">
        <f t="shared" si="2"/>
        <v>06363391001</v>
      </c>
      <c r="C95" t="s">
        <v>16</v>
      </c>
      <c r="D95" t="s">
        <v>219</v>
      </c>
      <c r="E95" t="s">
        <v>35</v>
      </c>
      <c r="F95" s="1" t="s">
        <v>200</v>
      </c>
      <c r="G95" t="s">
        <v>201</v>
      </c>
      <c r="H95">
        <v>4500</v>
      </c>
      <c r="I95" s="2">
        <v>44319</v>
      </c>
      <c r="J95" s="2">
        <v>44561</v>
      </c>
      <c r="K95">
        <v>3709</v>
      </c>
    </row>
    <row r="96" spans="1:11" x14ac:dyDescent="0.25">
      <c r="A96" t="str">
        <f>"Z36317BF40"</f>
        <v>Z36317BF40</v>
      </c>
      <c r="B96" t="str">
        <f t="shared" si="2"/>
        <v>06363391001</v>
      </c>
      <c r="C96" t="s">
        <v>16</v>
      </c>
      <c r="D96" t="s">
        <v>220</v>
      </c>
      <c r="E96" t="s">
        <v>35</v>
      </c>
      <c r="F96" s="1" t="s">
        <v>221</v>
      </c>
      <c r="G96" t="s">
        <v>222</v>
      </c>
      <c r="H96">
        <v>2256</v>
      </c>
      <c r="I96" s="2">
        <v>44309</v>
      </c>
      <c r="J96" s="2">
        <v>44673</v>
      </c>
      <c r="K96">
        <v>2256</v>
      </c>
    </row>
    <row r="97" spans="1:11" x14ac:dyDescent="0.25">
      <c r="A97" t="str">
        <f>"Z1130C11A2"</f>
        <v>Z1130C11A2</v>
      </c>
      <c r="B97" t="str">
        <f t="shared" si="2"/>
        <v>06363391001</v>
      </c>
      <c r="C97" t="s">
        <v>16</v>
      </c>
      <c r="D97" t="s">
        <v>223</v>
      </c>
      <c r="E97" t="s">
        <v>35</v>
      </c>
      <c r="F97" s="1" t="s">
        <v>224</v>
      </c>
      <c r="G97" t="s">
        <v>186</v>
      </c>
      <c r="H97">
        <v>14000</v>
      </c>
      <c r="I97" s="2">
        <v>44251</v>
      </c>
      <c r="J97" s="2">
        <v>44266</v>
      </c>
      <c r="K97">
        <v>14000</v>
      </c>
    </row>
    <row r="98" spans="1:11" x14ac:dyDescent="0.25">
      <c r="A98" t="str">
        <f>"ZAF3072EFB"</f>
        <v>ZAF3072EFB</v>
      </c>
      <c r="B98" t="str">
        <f t="shared" si="2"/>
        <v>06363391001</v>
      </c>
      <c r="C98" t="s">
        <v>16</v>
      </c>
      <c r="D98" t="s">
        <v>225</v>
      </c>
      <c r="E98" t="s">
        <v>35</v>
      </c>
      <c r="F98" s="1" t="s">
        <v>226</v>
      </c>
      <c r="G98" t="s">
        <v>227</v>
      </c>
      <c r="H98">
        <v>19717.86</v>
      </c>
      <c r="I98" s="2">
        <v>44232</v>
      </c>
      <c r="J98" s="2">
        <v>44615</v>
      </c>
      <c r="K98">
        <v>0</v>
      </c>
    </row>
    <row r="99" spans="1:11" x14ac:dyDescent="0.25">
      <c r="A99" t="str">
        <f>"ZD931C7023"</f>
        <v>ZD931C7023</v>
      </c>
      <c r="B99" t="str">
        <f t="shared" ref="B99:B132" si="3">"06363391001"</f>
        <v>06363391001</v>
      </c>
      <c r="C99" t="s">
        <v>16</v>
      </c>
      <c r="D99" t="s">
        <v>228</v>
      </c>
      <c r="E99" t="s">
        <v>35</v>
      </c>
      <c r="F99" s="1" t="s">
        <v>189</v>
      </c>
      <c r="G99" t="s">
        <v>190</v>
      </c>
      <c r="H99">
        <v>16769</v>
      </c>
      <c r="I99" s="2">
        <v>44336</v>
      </c>
      <c r="J99" s="2">
        <v>44367</v>
      </c>
      <c r="K99">
        <v>16769</v>
      </c>
    </row>
    <row r="100" spans="1:11" x14ac:dyDescent="0.25">
      <c r="A100" t="str">
        <f>"869095314D"</f>
        <v>869095314D</v>
      </c>
      <c r="B100" t="str">
        <f t="shared" si="3"/>
        <v>06363391001</v>
      </c>
      <c r="C100" t="s">
        <v>16</v>
      </c>
      <c r="D100" t="s">
        <v>229</v>
      </c>
      <c r="E100" t="s">
        <v>18</v>
      </c>
      <c r="F100" s="1" t="s">
        <v>230</v>
      </c>
      <c r="H100">
        <v>500000</v>
      </c>
      <c r="I100" s="2">
        <v>44348</v>
      </c>
      <c r="J100" s="2">
        <v>45443</v>
      </c>
      <c r="K100">
        <v>16347.85</v>
      </c>
    </row>
    <row r="101" spans="1:11" x14ac:dyDescent="0.25">
      <c r="A101" t="str">
        <f>"Z87321598C"</f>
        <v>Z87321598C</v>
      </c>
      <c r="B101" t="str">
        <f t="shared" si="3"/>
        <v>06363391001</v>
      </c>
      <c r="C101" t="s">
        <v>16</v>
      </c>
      <c r="D101" t="s">
        <v>231</v>
      </c>
      <c r="E101" t="s">
        <v>35</v>
      </c>
      <c r="F101" s="1" t="s">
        <v>176</v>
      </c>
      <c r="G101" t="s">
        <v>177</v>
      </c>
      <c r="H101">
        <v>15000</v>
      </c>
      <c r="I101" s="2">
        <v>44361</v>
      </c>
      <c r="J101" s="2">
        <v>44390</v>
      </c>
      <c r="K101">
        <v>14945</v>
      </c>
    </row>
    <row r="102" spans="1:11" x14ac:dyDescent="0.25">
      <c r="A102" t="str">
        <f>"Z8A31F9B43"</f>
        <v>Z8A31F9B43</v>
      </c>
      <c r="B102" t="str">
        <f t="shared" si="3"/>
        <v>06363391001</v>
      </c>
      <c r="C102" t="s">
        <v>16</v>
      </c>
      <c r="D102" t="s">
        <v>232</v>
      </c>
      <c r="E102" t="s">
        <v>35</v>
      </c>
      <c r="F102" s="1" t="s">
        <v>233</v>
      </c>
      <c r="G102" t="s">
        <v>234</v>
      </c>
      <c r="H102">
        <v>4408.79</v>
      </c>
      <c r="I102" s="2">
        <v>44357</v>
      </c>
      <c r="J102" s="2">
        <v>44366</v>
      </c>
      <c r="K102">
        <v>0</v>
      </c>
    </row>
    <row r="103" spans="1:11" x14ac:dyDescent="0.25">
      <c r="A103" t="str">
        <f>"ZF53247105"</f>
        <v>ZF53247105</v>
      </c>
      <c r="B103" t="str">
        <f t="shared" si="3"/>
        <v>06363391001</v>
      </c>
      <c r="C103" t="s">
        <v>16</v>
      </c>
      <c r="D103" t="s">
        <v>235</v>
      </c>
      <c r="E103" t="s">
        <v>18</v>
      </c>
      <c r="F103" s="1" t="s">
        <v>203</v>
      </c>
      <c r="G103" t="s">
        <v>204</v>
      </c>
      <c r="H103">
        <v>37000</v>
      </c>
      <c r="I103" s="2">
        <v>44386</v>
      </c>
      <c r="J103" s="2">
        <v>46212</v>
      </c>
      <c r="K103">
        <v>0</v>
      </c>
    </row>
    <row r="104" spans="1:11" x14ac:dyDescent="0.25">
      <c r="A104" t="str">
        <f>"Z8E326E91D"</f>
        <v>Z8E326E91D</v>
      </c>
      <c r="B104" t="str">
        <f t="shared" si="3"/>
        <v>06363391001</v>
      </c>
      <c r="C104" t="s">
        <v>16</v>
      </c>
      <c r="D104" t="s">
        <v>236</v>
      </c>
      <c r="E104" t="s">
        <v>35</v>
      </c>
      <c r="F104" s="1" t="s">
        <v>237</v>
      </c>
      <c r="G104" t="s">
        <v>238</v>
      </c>
      <c r="H104">
        <v>5783</v>
      </c>
      <c r="I104" s="2">
        <v>44390</v>
      </c>
      <c r="J104" s="2">
        <v>44426</v>
      </c>
      <c r="K104">
        <v>5783</v>
      </c>
    </row>
    <row r="105" spans="1:11" x14ac:dyDescent="0.25">
      <c r="A105" t="str">
        <f>"ZB13285E4D"</f>
        <v>ZB13285E4D</v>
      </c>
      <c r="B105" t="str">
        <f t="shared" si="3"/>
        <v>06363391001</v>
      </c>
      <c r="C105" t="s">
        <v>16</v>
      </c>
      <c r="D105" t="s">
        <v>239</v>
      </c>
      <c r="E105" t="s">
        <v>35</v>
      </c>
      <c r="F105" s="1" t="s">
        <v>129</v>
      </c>
      <c r="G105" t="s">
        <v>130</v>
      </c>
      <c r="H105">
        <v>1250</v>
      </c>
      <c r="I105" s="2">
        <v>44397</v>
      </c>
      <c r="J105" s="2">
        <v>44425</v>
      </c>
      <c r="K105">
        <v>1250</v>
      </c>
    </row>
    <row r="106" spans="1:11" x14ac:dyDescent="0.25">
      <c r="A106" t="str">
        <f>"ZB63278115"</f>
        <v>ZB63278115</v>
      </c>
      <c r="B106" t="str">
        <f t="shared" si="3"/>
        <v>06363391001</v>
      </c>
      <c r="C106" t="s">
        <v>16</v>
      </c>
      <c r="D106" t="s">
        <v>240</v>
      </c>
      <c r="E106" t="s">
        <v>18</v>
      </c>
      <c r="F106" s="1" t="s">
        <v>203</v>
      </c>
      <c r="G106" t="s">
        <v>204</v>
      </c>
      <c r="H106">
        <v>14400</v>
      </c>
      <c r="I106" s="2">
        <v>44439</v>
      </c>
      <c r="J106" s="2">
        <v>46307</v>
      </c>
      <c r="K106">
        <v>0</v>
      </c>
    </row>
    <row r="107" spans="1:11" x14ac:dyDescent="0.25">
      <c r="A107" t="str">
        <f>"Z6832D009A"</f>
        <v>Z6832D009A</v>
      </c>
      <c r="B107" t="str">
        <f t="shared" si="3"/>
        <v>06363391001</v>
      </c>
      <c r="C107" t="s">
        <v>16</v>
      </c>
      <c r="D107" t="s">
        <v>241</v>
      </c>
      <c r="E107" t="s">
        <v>35</v>
      </c>
      <c r="F107" s="1" t="s">
        <v>200</v>
      </c>
      <c r="G107" t="s">
        <v>201</v>
      </c>
      <c r="H107">
        <v>3500</v>
      </c>
      <c r="I107" s="2">
        <v>44432</v>
      </c>
      <c r="J107" s="2">
        <v>44615</v>
      </c>
      <c r="K107">
        <v>2428</v>
      </c>
    </row>
    <row r="108" spans="1:11" x14ac:dyDescent="0.25">
      <c r="A108" t="str">
        <f>"ZDE32982D8"</f>
        <v>ZDE32982D8</v>
      </c>
      <c r="B108" t="str">
        <f t="shared" si="3"/>
        <v>06363391001</v>
      </c>
      <c r="C108" t="s">
        <v>16</v>
      </c>
      <c r="D108" t="s">
        <v>242</v>
      </c>
      <c r="E108" t="s">
        <v>35</v>
      </c>
      <c r="F108" s="1" t="s">
        <v>243</v>
      </c>
      <c r="G108" t="s">
        <v>244</v>
      </c>
      <c r="H108">
        <v>10000</v>
      </c>
      <c r="I108" s="2">
        <v>44426</v>
      </c>
      <c r="J108" s="2">
        <v>44609</v>
      </c>
      <c r="K108">
        <v>0</v>
      </c>
    </row>
    <row r="109" spans="1:11" x14ac:dyDescent="0.25">
      <c r="A109" t="str">
        <f>"Z9032D4F09"</f>
        <v>Z9032D4F09</v>
      </c>
      <c r="B109" t="str">
        <f t="shared" si="3"/>
        <v>06363391001</v>
      </c>
      <c r="C109" t="s">
        <v>16</v>
      </c>
      <c r="D109" t="s">
        <v>245</v>
      </c>
      <c r="E109" t="s">
        <v>35</v>
      </c>
      <c r="F109" s="1" t="s">
        <v>246</v>
      </c>
      <c r="G109" t="s">
        <v>247</v>
      </c>
      <c r="H109">
        <v>12699.8</v>
      </c>
      <c r="I109" s="2">
        <v>44440</v>
      </c>
      <c r="J109" s="2">
        <v>44498</v>
      </c>
      <c r="K109">
        <v>12699.8</v>
      </c>
    </row>
    <row r="110" spans="1:11" x14ac:dyDescent="0.25">
      <c r="A110" t="str">
        <f>"88306177AC"</f>
        <v>88306177AC</v>
      </c>
      <c r="B110" t="str">
        <f t="shared" si="3"/>
        <v>06363391001</v>
      </c>
      <c r="C110" t="s">
        <v>16</v>
      </c>
      <c r="D110" t="s">
        <v>248</v>
      </c>
      <c r="E110" t="s">
        <v>18</v>
      </c>
      <c r="F110" s="1" t="s">
        <v>45</v>
      </c>
      <c r="G110" t="s">
        <v>46</v>
      </c>
      <c r="H110">
        <v>0</v>
      </c>
      <c r="I110" s="2">
        <v>44470</v>
      </c>
      <c r="J110" s="2">
        <v>44834</v>
      </c>
      <c r="K110">
        <v>0</v>
      </c>
    </row>
    <row r="111" spans="1:11" x14ac:dyDescent="0.25">
      <c r="A111" t="str">
        <f>"8906607C99"</f>
        <v>8906607C99</v>
      </c>
      <c r="B111" t="str">
        <f t="shared" si="3"/>
        <v>06363391001</v>
      </c>
      <c r="C111" t="s">
        <v>16</v>
      </c>
      <c r="D111" t="s">
        <v>249</v>
      </c>
      <c r="E111" t="s">
        <v>18</v>
      </c>
      <c r="F111" s="1" t="s">
        <v>250</v>
      </c>
      <c r="G111" t="s">
        <v>251</v>
      </c>
      <c r="H111">
        <v>189836.4</v>
      </c>
      <c r="I111" s="2">
        <v>44378</v>
      </c>
      <c r="J111" s="2">
        <v>45473</v>
      </c>
      <c r="K111">
        <v>79942.720000000001</v>
      </c>
    </row>
    <row r="112" spans="1:11" x14ac:dyDescent="0.25">
      <c r="A112" t="str">
        <f>"Z6B330D6DC"</f>
        <v>Z6B330D6DC</v>
      </c>
      <c r="B112" t="str">
        <f t="shared" si="3"/>
        <v>06363391001</v>
      </c>
      <c r="C112" t="s">
        <v>16</v>
      </c>
      <c r="D112" t="s">
        <v>252</v>
      </c>
      <c r="E112" t="s">
        <v>18</v>
      </c>
      <c r="F112" s="1" t="s">
        <v>253</v>
      </c>
      <c r="G112" t="s">
        <v>91</v>
      </c>
      <c r="H112">
        <v>24877.599999999999</v>
      </c>
      <c r="I112" s="2">
        <v>44473</v>
      </c>
      <c r="J112" s="2">
        <v>45443</v>
      </c>
      <c r="K112">
        <v>0</v>
      </c>
    </row>
    <row r="113" spans="1:11" x14ac:dyDescent="0.25">
      <c r="A113" t="str">
        <f>"Z083339D7D"</f>
        <v>Z083339D7D</v>
      </c>
      <c r="B113" t="str">
        <f t="shared" si="3"/>
        <v>06363391001</v>
      </c>
      <c r="C113" t="s">
        <v>16</v>
      </c>
      <c r="D113" t="s">
        <v>254</v>
      </c>
      <c r="E113" t="s">
        <v>35</v>
      </c>
      <c r="F113" s="1" t="s">
        <v>171</v>
      </c>
      <c r="G113" t="s">
        <v>172</v>
      </c>
      <c r="H113">
        <v>1190</v>
      </c>
      <c r="I113" s="2">
        <v>44469</v>
      </c>
      <c r="J113" s="2">
        <v>44469</v>
      </c>
      <c r="K113">
        <v>1190</v>
      </c>
    </row>
    <row r="114" spans="1:11" x14ac:dyDescent="0.25">
      <c r="A114" t="str">
        <f>"Z963360738"</f>
        <v>Z963360738</v>
      </c>
      <c r="B114" t="str">
        <f t="shared" si="3"/>
        <v>06363391001</v>
      </c>
      <c r="C114" t="s">
        <v>16</v>
      </c>
      <c r="D114" t="s">
        <v>255</v>
      </c>
      <c r="E114" t="s">
        <v>18</v>
      </c>
      <c r="F114" s="1" t="s">
        <v>253</v>
      </c>
      <c r="G114" t="s">
        <v>91</v>
      </c>
      <c r="H114">
        <v>2733.32</v>
      </c>
      <c r="I114" s="2">
        <v>44477</v>
      </c>
      <c r="J114" s="2">
        <v>45443</v>
      </c>
      <c r="K114">
        <v>0</v>
      </c>
    </row>
    <row r="115" spans="1:11" x14ac:dyDescent="0.25">
      <c r="A115" t="str">
        <f>"Z69335D4DA"</f>
        <v>Z69335D4DA</v>
      </c>
      <c r="B115" t="str">
        <f t="shared" si="3"/>
        <v>06363391001</v>
      </c>
      <c r="C115" t="s">
        <v>16</v>
      </c>
      <c r="D115" t="s">
        <v>256</v>
      </c>
      <c r="E115" t="s">
        <v>35</v>
      </c>
      <c r="F115" s="1" t="s">
        <v>257</v>
      </c>
      <c r="G115" t="s">
        <v>258</v>
      </c>
      <c r="H115">
        <v>2880</v>
      </c>
      <c r="I115" s="2">
        <v>44481</v>
      </c>
      <c r="J115" s="2">
        <v>44844</v>
      </c>
      <c r="K115">
        <v>640</v>
      </c>
    </row>
    <row r="116" spans="1:11" x14ac:dyDescent="0.25">
      <c r="A116" t="str">
        <f>"Z4933A3E8D"</f>
        <v>Z4933A3E8D</v>
      </c>
      <c r="B116" t="str">
        <f t="shared" si="3"/>
        <v>06363391001</v>
      </c>
      <c r="C116" t="s">
        <v>16</v>
      </c>
      <c r="D116" t="s">
        <v>259</v>
      </c>
      <c r="E116" t="s">
        <v>18</v>
      </c>
      <c r="F116" s="1" t="s">
        <v>260</v>
      </c>
      <c r="G116" t="s">
        <v>261</v>
      </c>
      <c r="H116">
        <v>5000</v>
      </c>
      <c r="I116" s="2">
        <v>44496</v>
      </c>
      <c r="J116" s="2">
        <v>44519</v>
      </c>
      <c r="K116">
        <v>4819.04</v>
      </c>
    </row>
    <row r="117" spans="1:11" x14ac:dyDescent="0.25">
      <c r="A117" t="str">
        <f>"ZC7339D549"</f>
        <v>ZC7339D549</v>
      </c>
      <c r="B117" t="str">
        <f t="shared" si="3"/>
        <v>06363391001</v>
      </c>
      <c r="C117" t="s">
        <v>16</v>
      </c>
      <c r="D117" t="s">
        <v>262</v>
      </c>
      <c r="E117" t="s">
        <v>18</v>
      </c>
      <c r="F117" s="1" t="s">
        <v>179</v>
      </c>
      <c r="G117" t="s">
        <v>180</v>
      </c>
      <c r="H117">
        <v>0</v>
      </c>
      <c r="I117" s="2">
        <v>44496</v>
      </c>
      <c r="J117" s="2">
        <v>44508</v>
      </c>
      <c r="K117">
        <v>1426.44</v>
      </c>
    </row>
    <row r="118" spans="1:11" x14ac:dyDescent="0.25">
      <c r="A118" t="str">
        <f>"8742984AA1"</f>
        <v>8742984AA1</v>
      </c>
      <c r="B118" t="str">
        <f t="shared" si="3"/>
        <v>06363391001</v>
      </c>
      <c r="C118" t="s">
        <v>16</v>
      </c>
      <c r="D118" t="s">
        <v>263</v>
      </c>
      <c r="E118" t="s">
        <v>48</v>
      </c>
      <c r="F118" s="1" t="s">
        <v>264</v>
      </c>
      <c r="G118" t="s">
        <v>265</v>
      </c>
      <c r="H118">
        <v>180000</v>
      </c>
      <c r="I118" s="2">
        <v>44531</v>
      </c>
      <c r="J118" s="2">
        <v>45260</v>
      </c>
      <c r="K118">
        <v>750.09</v>
      </c>
    </row>
    <row r="119" spans="1:11" x14ac:dyDescent="0.25">
      <c r="A119" t="str">
        <f>"8984025BF4"</f>
        <v>8984025BF4</v>
      </c>
      <c r="B119" t="str">
        <f t="shared" si="3"/>
        <v>06363391001</v>
      </c>
      <c r="C119" t="s">
        <v>16</v>
      </c>
      <c r="D119" t="s">
        <v>266</v>
      </c>
      <c r="E119" t="s">
        <v>35</v>
      </c>
      <c r="F119" s="1" t="s">
        <v>267</v>
      </c>
      <c r="G119" t="s">
        <v>82</v>
      </c>
      <c r="H119">
        <v>80000</v>
      </c>
      <c r="I119" s="2">
        <v>44531</v>
      </c>
      <c r="J119" s="2">
        <v>44651</v>
      </c>
      <c r="K119">
        <v>0</v>
      </c>
    </row>
    <row r="120" spans="1:11" x14ac:dyDescent="0.25">
      <c r="A120" t="str">
        <f>"0000000000"</f>
        <v>0000000000</v>
      </c>
      <c r="B120" t="str">
        <f t="shared" si="3"/>
        <v>06363391001</v>
      </c>
      <c r="C120" t="s">
        <v>16</v>
      </c>
      <c r="D120" t="s">
        <v>268</v>
      </c>
      <c r="E120" t="s">
        <v>35</v>
      </c>
      <c r="F120" s="1" t="s">
        <v>45</v>
      </c>
      <c r="G120" t="s">
        <v>46</v>
      </c>
      <c r="H120">
        <v>0</v>
      </c>
      <c r="I120" s="2">
        <v>44410</v>
      </c>
      <c r="J120" s="2">
        <v>44561</v>
      </c>
      <c r="K120">
        <v>74236.240000000005</v>
      </c>
    </row>
    <row r="121" spans="1:11" x14ac:dyDescent="0.25">
      <c r="A121" t="str">
        <f>"Z563452973"</f>
        <v>Z563452973</v>
      </c>
      <c r="B121" t="str">
        <f t="shared" si="3"/>
        <v>06363391001</v>
      </c>
      <c r="C121" t="s">
        <v>16</v>
      </c>
      <c r="D121" t="s">
        <v>269</v>
      </c>
      <c r="E121" t="s">
        <v>18</v>
      </c>
      <c r="F121" s="1" t="s">
        <v>203</v>
      </c>
      <c r="G121" t="s">
        <v>204</v>
      </c>
      <c r="H121">
        <v>24000</v>
      </c>
      <c r="I121" s="2">
        <v>44629</v>
      </c>
      <c r="J121" s="2">
        <v>46454</v>
      </c>
      <c r="K121">
        <v>0</v>
      </c>
    </row>
    <row r="122" spans="1:11" x14ac:dyDescent="0.25">
      <c r="A122" t="str">
        <f>"ZD5338C1A0"</f>
        <v>ZD5338C1A0</v>
      </c>
      <c r="B122" t="str">
        <f t="shared" si="3"/>
        <v>06363391001</v>
      </c>
      <c r="C122" t="s">
        <v>16</v>
      </c>
      <c r="D122" t="s">
        <v>270</v>
      </c>
      <c r="E122" t="s">
        <v>35</v>
      </c>
      <c r="F122" s="1" t="s">
        <v>271</v>
      </c>
      <c r="G122" t="s">
        <v>272</v>
      </c>
      <c r="H122">
        <v>485.9</v>
      </c>
      <c r="I122" s="2">
        <v>44496</v>
      </c>
      <c r="J122" s="2">
        <v>44540</v>
      </c>
      <c r="K122">
        <v>485.9</v>
      </c>
    </row>
    <row r="123" spans="1:11" x14ac:dyDescent="0.25">
      <c r="A123" t="str">
        <f>"Z1333EE017"</f>
        <v>Z1333EE017</v>
      </c>
      <c r="B123" t="str">
        <f t="shared" si="3"/>
        <v>06363391001</v>
      </c>
      <c r="C123" t="s">
        <v>16</v>
      </c>
      <c r="D123" t="s">
        <v>273</v>
      </c>
      <c r="E123" t="s">
        <v>35</v>
      </c>
      <c r="F123" s="1" t="s">
        <v>129</v>
      </c>
      <c r="G123" t="s">
        <v>130</v>
      </c>
      <c r="H123">
        <v>1250</v>
      </c>
      <c r="I123" s="2">
        <v>44519</v>
      </c>
      <c r="J123" s="2">
        <v>44539</v>
      </c>
      <c r="K123">
        <v>1250</v>
      </c>
    </row>
    <row r="124" spans="1:11" x14ac:dyDescent="0.25">
      <c r="A124" t="str">
        <f>"Z64346DE97"</f>
        <v>Z64346DE97</v>
      </c>
      <c r="B124" t="str">
        <f t="shared" si="3"/>
        <v>06363391001</v>
      </c>
      <c r="C124" t="s">
        <v>16</v>
      </c>
      <c r="D124" t="s">
        <v>274</v>
      </c>
      <c r="E124" t="s">
        <v>18</v>
      </c>
      <c r="F124" s="1" t="s">
        <v>203</v>
      </c>
      <c r="G124" t="s">
        <v>204</v>
      </c>
      <c r="H124">
        <v>19500</v>
      </c>
      <c r="I124" s="2">
        <v>44629</v>
      </c>
      <c r="J124" s="2">
        <v>46454</v>
      </c>
      <c r="K124">
        <v>0</v>
      </c>
    </row>
    <row r="125" spans="1:11" x14ac:dyDescent="0.25">
      <c r="A125" t="str">
        <f>"0000000000"</f>
        <v>0000000000</v>
      </c>
      <c r="B125" t="str">
        <f t="shared" si="3"/>
        <v>06363391001</v>
      </c>
      <c r="C125" t="s">
        <v>16</v>
      </c>
      <c r="D125" t="s">
        <v>275</v>
      </c>
      <c r="E125" t="s">
        <v>35</v>
      </c>
      <c r="F125" s="1" t="s">
        <v>276</v>
      </c>
      <c r="G125" t="s">
        <v>277</v>
      </c>
      <c r="H125">
        <v>0</v>
      </c>
      <c r="I125" s="2">
        <v>44501</v>
      </c>
      <c r="J125" s="2">
        <v>45199</v>
      </c>
      <c r="K125">
        <v>427.85</v>
      </c>
    </row>
    <row r="126" spans="1:11" x14ac:dyDescent="0.25">
      <c r="A126" t="str">
        <f>"89849420B3"</f>
        <v>89849420B3</v>
      </c>
      <c r="B126" t="str">
        <f t="shared" si="3"/>
        <v>06363391001</v>
      </c>
      <c r="C126" t="s">
        <v>16</v>
      </c>
      <c r="D126" t="s">
        <v>278</v>
      </c>
      <c r="E126" t="s">
        <v>18</v>
      </c>
      <c r="F126" s="1" t="s">
        <v>61</v>
      </c>
      <c r="G126" t="s">
        <v>62</v>
      </c>
      <c r="H126">
        <v>0</v>
      </c>
      <c r="I126" s="2">
        <v>44593</v>
      </c>
      <c r="J126" s="2">
        <v>44957</v>
      </c>
      <c r="K126">
        <v>0</v>
      </c>
    </row>
    <row r="127" spans="1:11" x14ac:dyDescent="0.25">
      <c r="A127" t="str">
        <f>"Z7F347569F"</f>
        <v>Z7F347569F</v>
      </c>
      <c r="B127" t="str">
        <f t="shared" si="3"/>
        <v>06363391001</v>
      </c>
      <c r="C127" t="s">
        <v>16</v>
      </c>
      <c r="D127" t="s">
        <v>279</v>
      </c>
      <c r="E127" t="s">
        <v>35</v>
      </c>
      <c r="F127" s="1" t="s">
        <v>226</v>
      </c>
      <c r="G127" t="s">
        <v>227</v>
      </c>
      <c r="H127">
        <v>19717.86</v>
      </c>
      <c r="I127" s="2">
        <v>44616</v>
      </c>
      <c r="J127" s="2">
        <v>44980</v>
      </c>
      <c r="K127">
        <v>0</v>
      </c>
    </row>
    <row r="128" spans="1:11" x14ac:dyDescent="0.25">
      <c r="A128" t="str">
        <f>"8902207D9A"</f>
        <v>8902207D9A</v>
      </c>
      <c r="B128" t="str">
        <f t="shared" si="3"/>
        <v>06363391001</v>
      </c>
      <c r="C128" t="s">
        <v>16</v>
      </c>
      <c r="D128" t="s">
        <v>280</v>
      </c>
      <c r="E128" t="s">
        <v>18</v>
      </c>
      <c r="F128" s="1" t="s">
        <v>45</v>
      </c>
      <c r="G128" t="s">
        <v>46</v>
      </c>
      <c r="H128">
        <v>0</v>
      </c>
      <c r="I128" s="2">
        <v>44562</v>
      </c>
      <c r="J128" s="2">
        <v>44926</v>
      </c>
      <c r="K128">
        <v>0</v>
      </c>
    </row>
    <row r="129" spans="1:11" x14ac:dyDescent="0.25">
      <c r="A129" t="str">
        <f>"89022522C0"</f>
        <v>89022522C0</v>
      </c>
      <c r="B129" t="str">
        <f t="shared" si="3"/>
        <v>06363391001</v>
      </c>
      <c r="C129" t="s">
        <v>16</v>
      </c>
      <c r="D129" t="s">
        <v>281</v>
      </c>
      <c r="E129" t="s">
        <v>18</v>
      </c>
      <c r="F129" s="1" t="s">
        <v>72</v>
      </c>
      <c r="G129" t="s">
        <v>73</v>
      </c>
      <c r="H129">
        <v>0</v>
      </c>
      <c r="I129" s="2">
        <v>44562</v>
      </c>
      <c r="J129" s="2">
        <v>44926</v>
      </c>
      <c r="K129">
        <v>0</v>
      </c>
    </row>
    <row r="130" spans="1:11" x14ac:dyDescent="0.25">
      <c r="A130" t="str">
        <f>"88306177AC"</f>
        <v>88306177AC</v>
      </c>
      <c r="B130" t="str">
        <f t="shared" si="3"/>
        <v>06363391001</v>
      </c>
      <c r="C130" t="s">
        <v>16</v>
      </c>
      <c r="D130" t="s">
        <v>282</v>
      </c>
      <c r="E130" t="s">
        <v>18</v>
      </c>
      <c r="F130" s="1" t="s">
        <v>45</v>
      </c>
      <c r="G130" t="s">
        <v>46</v>
      </c>
      <c r="H130">
        <v>0</v>
      </c>
      <c r="I130" s="2">
        <v>44562</v>
      </c>
      <c r="J130" s="2">
        <v>44926</v>
      </c>
      <c r="K130">
        <v>0</v>
      </c>
    </row>
    <row r="131" spans="1:11" x14ac:dyDescent="0.25">
      <c r="A131" t="str">
        <f>"8893786861"</f>
        <v>8893786861</v>
      </c>
      <c r="B131" t="str">
        <f t="shared" si="3"/>
        <v>06363391001</v>
      </c>
      <c r="C131" t="s">
        <v>16</v>
      </c>
      <c r="D131" t="s">
        <v>283</v>
      </c>
      <c r="E131" t="s">
        <v>48</v>
      </c>
      <c r="H131">
        <v>0</v>
      </c>
      <c r="K131">
        <v>0</v>
      </c>
    </row>
    <row r="132" spans="1:11" x14ac:dyDescent="0.25">
      <c r="A132" t="str">
        <f>"8828119A41"</f>
        <v>8828119A41</v>
      </c>
      <c r="B132" t="str">
        <f t="shared" si="3"/>
        <v>06363391001</v>
      </c>
      <c r="C132" t="s">
        <v>16</v>
      </c>
      <c r="D132" t="s">
        <v>284</v>
      </c>
      <c r="E132" t="s">
        <v>48</v>
      </c>
      <c r="H132">
        <v>0</v>
      </c>
      <c r="K13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lazio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2022-01-27T14:12:18Z</dcterms:created>
  <dcterms:modified xsi:type="dcterms:W3CDTF">2022-01-27T14:12:18Z</dcterms:modified>
</cp:coreProperties>
</file>