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ligu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</calcChain>
</file>

<file path=xl/sharedStrings.xml><?xml version="1.0" encoding="utf-8"?>
<sst xmlns="http://schemas.openxmlformats.org/spreadsheetml/2006/main" count="610" uniqueCount="328">
  <si>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</si>
  <si>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</si>
  <si>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</si>
  <si>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</si>
  <si>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</si>
  <si>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</si>
  <si>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</si>
  <si>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</si>
  <si>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</si>
  <si>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</si>
  <si>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</si>
  <si>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</si>
  <si>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</si>
  <si>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</si>
  <si>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</si>
  <si>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</si>
  <si>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Liguria</t>
  </si>
  <si>
    <t>CONTRATTO DI NOLEGGIO FOTOCOP.MULTIFUNZ.COLORI DR LIGURIA - Risorse Materiali</t>
  </si>
  <si>
    <t>26-AFFIDAMENTO DIRETTO IN ADESIONE AD ACCORDO QUADRO/CONVENZIONE</t>
  </si>
  <si>
    <t xml:space="preserve">CONVERGE S.P.A. (CF: 04472901000)
</t>
  </si>
  <si>
    <t>CONVERGE S.P.A. (CF: 04472901000)</t>
  </si>
  <si>
    <t>Servizio Ritiro Valori Uffici AdE Liguria  - 01-Giu-2016/02-Feb-2020</t>
  </si>
  <si>
    <t xml:space="preserve">BANCA NAZIONALE DEL LAVORO SPA (CF: 09339391006)
</t>
  </si>
  <si>
    <t>BANCA NAZIONALE DEL LAVORO SPA (CF: 09339391006)</t>
  </si>
  <si>
    <t>PEZZI MOBILI 2018</t>
  </si>
  <si>
    <t>23-AFFIDAMENTO DIRETTO</t>
  </si>
  <si>
    <t xml:space="preserve">ISTITUTO POLIGRAFICO E ZECCA DELLO STATO (CF: 00399810589)
</t>
  </si>
  <si>
    <t>ISTITUTO POLIGRAFICO E ZECCA DELLO STATO (CF: 00399810589)</t>
  </si>
  <si>
    <t>Fornitura e posa in opera  di trenta apparati apriporta</t>
  </si>
  <si>
    <t xml:space="preserve">SOLARI DI UDINE S.P.A. (CF: 01847860309)
</t>
  </si>
  <si>
    <t>SOLARI DI UDINE S.P.A. (CF: 01847860309)</t>
  </si>
  <si>
    <t>SERV. MANUT.NE IMP. TERMOIDRAULICI NEGLI UFFICI AdE della LIGURIA PER ANNI UNO</t>
  </si>
  <si>
    <t>04-PROCEDURA NEGOZIATA SENZA PREVIA PUBBLICAZIONE</t>
  </si>
  <si>
    <t xml:space="preserve">ALFA IMPIANTI SNC (CF: 03845880107)
FRATELLI ZANTI S.R.L. (CF: 01544870098)
GENOVA IMPIANTI SNC (CF: 01163930991)
SAMI DI BERTONE SRL (CF: 01496540095)
TECNOIMPIANTI S.N.C (CF: 01059710119)
</t>
  </si>
  <si>
    <t>SAMI DI BERTONE SRL (CF: 01496540095)</t>
  </si>
  <si>
    <t>Noleggio nr 3 fotocopiatori multifunzione x UPT Genova</t>
  </si>
  <si>
    <t xml:space="preserve">SHARP ELECTRONICS ITALIA S.P.A. (CF: 09275090158)
</t>
  </si>
  <si>
    <t>SHARP ELECTRONICS ITALIA S.P.A. (CF: 09275090158)</t>
  </si>
  <si>
    <t>FORNITURAENERGIA ELETTRICA UFF. AdE della LIGURIA - APR-2018/MAR-2019</t>
  </si>
  <si>
    <t xml:space="preserve">ENEL ENERGIA SPA (CF: 06655971007)
</t>
  </si>
  <si>
    <t>ENEL ENERGIA SPA (CF: 06655971007)</t>
  </si>
  <si>
    <t>Servizio Apertura/Chiusura uff. UPT-GE e UT-GE1</t>
  </si>
  <si>
    <t xml:space="preserve">COLOMBO SRL - VIGILANZA PRIVATA (CF: 01905620991)
COOPERATIVA GUARDIANI GIURATI LUBRANI SCRL (CF: 80019090101)
</t>
  </si>
  <si>
    <t>COOPERATIVA GUARDIANI GIURATI LUBRANI SCRL (CF: 80019090101)</t>
  </si>
  <si>
    <t>SERVIZIO CHIUSURA UFFICIO UT-GE2</t>
  </si>
  <si>
    <t xml:space="preserve">COOPERATIVA GUARDIANI GIURATI LUBRANI SCRL (CF: 80019090101)
</t>
  </si>
  <si>
    <t>LIGURIA_Manutenzione impianti elettrici</t>
  </si>
  <si>
    <t xml:space="preserve">E.G.HO.S. SRL (CF: 00938880119)
ELETTROEUROPA  SRL (CF: 01217810090)
ITIGE SRL (CF: 02217180997)
POSEICO IMPIANTI S.R.L. (CF: 02224650990)
REAC (CF: 00809760119)
</t>
  </si>
  <si>
    <t>POSEICO IMPIANTI S.R.L. (CF: 02224650990)</t>
  </si>
  <si>
    <t>Stipula accordo commerciale Trenitalia Freccia Corporate</t>
  </si>
  <si>
    <t xml:space="preserve">TRENITALIA SPA (CF: 05403151003)
</t>
  </si>
  <si>
    <t>TRENITALIA SPA (CF: 05403151003)</t>
  </si>
  <si>
    <t>Noleggio nr. 24 fotocopiatori x mesi - uffICI vari AdE Liguria</t>
  </si>
  <si>
    <t>Acquisto timbri per ufficio per triennio 2019/2021</t>
  </si>
  <si>
    <t xml:space="preserve">MAESTRIPIERI SRL (CF: 03804230104)
VILLA LUIGI E FIGLIO (CF: 02179300153)
</t>
  </si>
  <si>
    <t>VILLA LUIGI E FIGLIO (CF: 02179300153)</t>
  </si>
  <si>
    <t>Adesione convenzione buoni pasto elettronici 1</t>
  </si>
  <si>
    <t xml:space="preserve">EDENRED ITALIA SRL (CF: 01014660417)
</t>
  </si>
  <si>
    <t>EDENRED ITALIA SRL (CF: 01014660417)</t>
  </si>
  <si>
    <t>LIGURIA Facchinaggio 2019</t>
  </si>
  <si>
    <t xml:space="preserve">BENDINELLI SRL (CF: 01133510113)
CONSORZIO IL CAMMINO (CF: 01100340080)
MANUELA DETTO FATTO (CF: 02154820126)
SILVESTRI TRASLOCHI SRL (CF: 01266210994)
TRASLOCHI VARALDO DI VALETTO STEFANO (CF: 01585480096)
</t>
  </si>
  <si>
    <t>SILVESTRI TRASLOCHI SRL (CF: 01266210994)</t>
  </si>
  <si>
    <t>FORNITURA E.E. UFF. AdE LIGURIA - APR-2019/MAR-2020</t>
  </si>
  <si>
    <t xml:space="preserve">GLOBAL POWER S.P.A. (CF: 03443420231)
</t>
  </si>
  <si>
    <t>GLOBAL POWER S.P.A. (CF: 03443420231)</t>
  </si>
  <si>
    <t>fuel card 2019</t>
  </si>
  <si>
    <t xml:space="preserve">ITALIANA PETROLI SPA (GIÃ  TOTALERG S.P.A.) (CF: 00051570893)
</t>
  </si>
  <si>
    <t>ITALIANA PETROLI SPA (GIÃ  TOTALERG S.P.A.) (CF: 00051570893)</t>
  </si>
  <si>
    <t>Noleggio n. 7 fotocop. multif.ne x uff. AdE della Liguria</t>
  </si>
  <si>
    <t xml:space="preserve">KYOCERA DOCUMENT SOLUTION ITALIA SPA (CF: 01788080156)
</t>
  </si>
  <si>
    <t>KYOCERA DOCUMENT SOLUTION ITALIA SPA (CF: 01788080156)</t>
  </si>
  <si>
    <t>Noleggio  mesi 48 Fotoc.Multifunz. Colori x segreteria Direttore/Area Staf DR Liguria</t>
  </si>
  <si>
    <t>Fornitura Gas-Metano per alloggio di servizio Direttore Regionale</t>
  </si>
  <si>
    <t xml:space="preserve">IREN MERCATO S.P.A. (CF: 01178580997)
</t>
  </si>
  <si>
    <t>IREN MERCATO S.P.A. (CF: 01178580997)</t>
  </si>
  <si>
    <t>Fornitura Energia Elettrica uffici AdE Liguria  - Aprile2020/Marzo2021</t>
  </si>
  <si>
    <t>LIGURIA MANUT.IMP.ELETTRICI 2020</t>
  </si>
  <si>
    <t xml:space="preserve">BN SERVICE SRL (CF: 05531210820)
CANALE SRL (CF: 02080070804)
FORZA MOTRICE (CF: 06876950962)
NELSA SRL (CF: 00419700133)
PIEMME TELECOM (CF: 02384630162)
</t>
  </si>
  <si>
    <t>FORZA MOTRICE (CF: 06876950962)</t>
  </si>
  <si>
    <t>LIGURIA MANUT. IMP.TERMOIDRAULICI 2020</t>
  </si>
  <si>
    <t xml:space="preserve">A.T.T. (CF: 05385891006)
CO.GE.AS. S.R.L. (CF: 01544370057)
GLOBALGEST SRL (CF: 08587361000)
NICMA&amp;PARTNERS SPA (CF: 09714120012)
SAMI DI BERTONE SRL (CF: 01496540095)
</t>
  </si>
  <si>
    <t>NICMA&amp;PARTNERS SPA (CF: 09714120012)</t>
  </si>
  <si>
    <t>LIGURIA MANUT.IMPIANTI ELEVATORI 2020</t>
  </si>
  <si>
    <t xml:space="preserve">CM IMPIANTI SRL (CF: 01642530768)
MASPERO ELEVATORI S.P.A. (CF: 03423180136)
NOVATECH (CF: 07654051213)
OTIS SERVIZI SRL (CF: 01729590032)
SCHINDLER SPA (CF: 00842990152)
</t>
  </si>
  <si>
    <t>OTIS SERVIZI SRL (CF: 01729590032)</t>
  </si>
  <si>
    <t>LIGURIA MANUT. IMP. ANTINCENDIO 2020</t>
  </si>
  <si>
    <t xml:space="preserve">DE CESARIS RODOLFO (CF: 01531350567)
ESA GLOBAL A R.L. SOC. COOP. (CF: 02544000606)
GEGI (CF: 06163961219)
SISTEMI E INTEGRAZIONI SRL (CF: 01713550992)
TERMOIMPIANTI LIMONGI (CF: 00579100769)
</t>
  </si>
  <si>
    <t>SISTEMI E INTEGRAZIONI SRL (CF: 01713550992)</t>
  </si>
  <si>
    <t>NOLEGGIO N. 39 FOTOC. MF 30 LOTTO 3</t>
  </si>
  <si>
    <t>LIGURIA Facchinaggio 2020</t>
  </si>
  <si>
    <t xml:space="preserve">AL.MAR COOP SOC (CF: 02411200997)
PIERREB SCARL (CF: 02223070992)
PIERRO TRASLOCHI (CF: 02195990060)
ROTARI SRL (CF: 10165870154)
SILVESTRI SRL (CF: 07098490639)
SILVESTRI TRASLOCHI SRL (CF: 01266210994)
</t>
  </si>
  <si>
    <t>servizio di pulizia sedi uffici Agenzia delle Entrate - lotto 4 Liguria (subentro a MANITAL SCPA in data 27/03/2020)</t>
  </si>
  <si>
    <t xml:space="preserve">MANITAL S.C.P.A.-CONSORZIO STABILE (CF: 06466050017)
SKILL SCARL (CF: 03854020280)
</t>
  </si>
  <si>
    <t>SKILL SCARL (CF: 03854020280)</t>
  </si>
  <si>
    <t>AFFIDAMENTO SERVIZIO SORVEGLIANZA SANITARIA</t>
  </si>
  <si>
    <t xml:space="preserve">BIO-DATA (CF: 00984660100)
</t>
  </si>
  <si>
    <t>BIO-DATA (CF: 00984660100)</t>
  </si>
  <si>
    <t>Affidamento fornitura cancelleria</t>
  </si>
  <si>
    <t xml:space="preserve">CLICK UFFICIO SRL (CF: 06067681004)
DUECÃ¬ ITALIA SRL (CF: 02693490126)
NADA 2008 SRL (CF: 09234221001)
</t>
  </si>
  <si>
    <t>CLICK UFFICIO SRL (CF: 06067681004)</t>
  </si>
  <si>
    <t>trattativa diretta toner uffici Liguria</t>
  </si>
  <si>
    <t xml:space="preserve">DPS INFORMATICA S.N.C. DI PRESELLO GIANNI &amp; C. (CF: 01486330309)
ECOREFILL S.R.L. (CF: 02279000489)
INFORMATICA.NET S.R.L. (CF: 04654610874)
LINEA DATA (CF: 03242680829)
VIRTUAL LOGIC SRL (CF: 03878640238)
</t>
  </si>
  <si>
    <t>LINEA DATA (CF: 03242680829)</t>
  </si>
  <si>
    <t>Manutenzione serramenti ripristino GE_CHIAVARI</t>
  </si>
  <si>
    <t xml:space="preserve">B.O.Z. SNC (CF: 00946860103)
</t>
  </si>
  <si>
    <t>B.O.Z. SNC (CF: 00946860103)</t>
  </si>
  <si>
    <t>Manutenzione impianti speciali</t>
  </si>
  <si>
    <t xml:space="preserve">BALLOCCHI IMPIANTI (CF: 01966660993)
BCV IMPIANTI (CF: 02014900993)
D.B.M. S.A.S. DI BOTTINO RICCARDO (CF: 01532150081)
ELETTRO SYSTEM SAS DI LAVAGETTO GIAN MARIA &amp; C. (CF: 01046300990)
ELETTROIMPIANTI DI ALINOVI FILIPPO E BRAGAZZI ERMANNO S.N.C. (CF: 01166500114)
</t>
  </si>
  <si>
    <t>BALLOCCHI IMPIANTI (CF: 01966660993)</t>
  </si>
  <si>
    <t>LIGURIA SANIFICAZIONE UFFICI QUARTO TRIMESTRE 2020</t>
  </si>
  <si>
    <t xml:space="preserve">CLEANING SERVICE (CF: vrnntn71e31d969m)
COOP.GE (CF: 00870870102)
ECOCLEAN ITALIA (CF: 02364210993)
GENOVA DISINFESTAZIONI SRL (CF: 01903120994)
GRATTACASO S.R.L. (CF: 00965350093)
</t>
  </si>
  <si>
    <t>GRATTACASO S.R.L. (CF: 00965350093)</t>
  </si>
  <si>
    <t>UPT SP MANUT. ARMADI COMPATTATORI Secondo intervento</t>
  </si>
  <si>
    <t xml:space="preserve">OSAM ZANNONI (CF: 01346350117)
</t>
  </si>
  <si>
    <t>OSAM ZANNONI (CF: 01346350117)</t>
  </si>
  <si>
    <t>PAVIMENTO PVC GENOVA E PASSATOIA MOQUETTE DR LIGURIA</t>
  </si>
  <si>
    <t xml:space="preserve">G. OLIVA DI OTRANTO DAVIDE E FILIPPO S.A.S. (CF: 03841910106)
</t>
  </si>
  <si>
    <t>G. OLIVA DI OTRANTO DAVIDE E FILIPPO S.A.S. (CF: 03841910106)</t>
  </si>
  <si>
    <t>SERVIZIO DI VIGILANZA E SERVIZI CORRELATI</t>
  </si>
  <si>
    <t xml:space="preserve">INTERNATIONAL SECURITY SERVICE VIGILANZA SPA (CF: 10169951000)
</t>
  </si>
  <si>
    <t>INTERNATIONAL SECURITY SERVICE VIGILANZA SPA (CF: 10169951000)</t>
  </si>
  <si>
    <t>UT CHIAVARI FORNITURA ED INSTALLAZIONE VASISTAS</t>
  </si>
  <si>
    <t xml:space="preserve">B.O.Z. SNC (CF: 00946860103)
P.B.F. SERRAMENTI (CF: 02360020990)
</t>
  </si>
  <si>
    <t>Buoni pasto ele Sodexo 24 mesi</t>
  </si>
  <si>
    <t xml:space="preserve">SODEXO MOTIVATION SOLUTION ITALIA SRL (CF: 05892970152)
</t>
  </si>
  <si>
    <t>SODEXO MOTIVATION SOLUTION ITALIA SRL (CF: 05892970152)</t>
  </si>
  <si>
    <t>Acquisto toner Kyocera 3050 - conv stampanti 16</t>
  </si>
  <si>
    <t xml:space="preserve">KYOCERA SPA (CF: 02973040963)
</t>
  </si>
  <si>
    <t>KYOCERA SPA (CF: 02973040963)</t>
  </si>
  <si>
    <t xml:space="preserve">Acquisto toner Lexmark 621 </t>
  </si>
  <si>
    <t xml:space="preserve">INFORDATA (CF: 00929440592)
</t>
  </si>
  <si>
    <t>INFORDATA (CF: 00929440592)</t>
  </si>
  <si>
    <t>SOSTITUZIONE PORTE TAGLIAFUOCO SEDE VIA FIUME (GE)</t>
  </si>
  <si>
    <t xml:space="preserve">CESAG SRL (CF: 00434270104)
CROCCO EMANUELE S.R.L. (CF: 00241830108)
EDILPIEMME (CF: 02976240107)
IMPRESA EDILE TRAVERSO SNC (CF: 01096910995)
PROTECNA SRL (CF: 03315500102)
</t>
  </si>
  <si>
    <t>PROTECNA SRL (CF: 03315500102)</t>
  </si>
  <si>
    <t>VERIFICHE PERIODICHE IMPIANTI MESSA A TERRA ED ELEVATORI</t>
  </si>
  <si>
    <t xml:space="preserve">ICIM S.P.A. (CF: 12908230159)
SO.VE.P.I. - SOCIETA VERIFICHE PERIODICHE IMPIANTI (CF: 01255140459)
SOCIETÃ  RINA SERVICES SPA (CF: 03487840104)
</t>
  </si>
  <si>
    <t>SOCIETÃ  RINA SERVICES SPA (CF: 03487840104)</t>
  </si>
  <si>
    <t>CONTRATTO ESECUTIVO PER LA FORNITURA DI CARTA UFFICI LIGURIA</t>
  </si>
  <si>
    <t xml:space="preserve">VALSECCHI CANCELLERIA SRL (CF: 09521810961)
</t>
  </si>
  <si>
    <t>VALSECCHI CANCELLERIA SRL (CF: 09521810961)</t>
  </si>
  <si>
    <t>SERVIZIO DI SORVEGLIANZA SANITARIA LIGURIA 2021</t>
  </si>
  <si>
    <t>NOLEGGIO N.2 FOTOCOPIATORI COLORI PER DR</t>
  </si>
  <si>
    <t>manutenzione fotocopiatore microfilm upt La Spezia</t>
  </si>
  <si>
    <t xml:space="preserve">MICROFILM AUTOMATION SERVICE S.R.L. (CF: 03378650968)
</t>
  </si>
  <si>
    <t>MICROFILM AUTOMATION SERVICE S.R.L. (CF: 03378650968)</t>
  </si>
  <si>
    <t>VIA FINOCCHIARO APRILE 1 (GE)  RIMOZ PAVIMENTO AMIANTO</t>
  </si>
  <si>
    <t xml:space="preserve">AMIU BONIFICHE SPA (CF: 01266290996)
</t>
  </si>
  <si>
    <t>AMIU BONIFICHE SPA (CF: 01266290996)</t>
  </si>
  <si>
    <t>Fornitura gas-metano per gli uffici Ade Liguria Dic2020/Nov2021</t>
  </si>
  <si>
    <t xml:space="preserve">ESTRA ENERGIE SRL (CF: 01219980529)
</t>
  </si>
  <si>
    <t>ESTRA ENERGIE SRL (CF: 01219980529)</t>
  </si>
  <si>
    <t>Sanificazione Uffici Liguria gennaio 2021</t>
  </si>
  <si>
    <t xml:space="preserve">ECOCLEAN ITALIA (CF: 02364210993)
LIGURBONIFICHE (CF: 02574660995)
NEW ULTRA CLEAN (CF: 02500420993)
</t>
  </si>
  <si>
    <t>LIGURBONIFICHE (CF: 02574660995)</t>
  </si>
  <si>
    <t>Lavori di Modifica portoni ingresso Via Fiume 2 (GE)</t>
  </si>
  <si>
    <t xml:space="preserve">ARTE LEGNO DI DOMENICO CRISTILLO (CF: CRSDNC67A17B963F)
CIGALINI STEFANO FALEGNAMERIA (CF: CGLSFN73R06D969X)
DEMARCHI GINO FALEGNAMERIA DI DEMARCHI FABIO E C SAS (CF: 03840350106)
</t>
  </si>
  <si>
    <t>DEMARCHI GINO FALEGNAMERIA DI DEMARCHI FABIO E C SAS (CF: 03840350106)</t>
  </si>
  <si>
    <t>DR Liguria - Fornitura scatole plexiglass per concorso</t>
  </si>
  <si>
    <t xml:space="preserve">GUZZARDI MATERIE PLASTICHE SRL (CF: 01711900991)
</t>
  </si>
  <si>
    <t>GUZZARDI MATERIE PLASTICHE SRL (CF: 01711900991)</t>
  </si>
  <si>
    <t>RisorseMateriali\Contratti_Gare\GARE\GARE 2021\SERVIZI\manutenzione compattati sv</t>
  </si>
  <si>
    <t xml:space="preserve">ADDICALCO SOC. R.L. (CF: 09534370151)
EDA SYSTEM (CF: 10735840018)
</t>
  </si>
  <si>
    <t>EDA SYSTEM (CF: 10735840018)</t>
  </si>
  <si>
    <t>Servizio Riscossione tributi Uffici AdE Liguria 03.02.2021_02.02.2023</t>
  </si>
  <si>
    <t>Fornitura Energia Elettrica Uffici AdE Liguria - MAG-2021/APR-2022</t>
  </si>
  <si>
    <t>Abbonamento triennale servizio internet Appalti &amp; Contratti</t>
  </si>
  <si>
    <t xml:space="preserve">MAGGIOLI S.P.A. (CF: 06188330150)
</t>
  </si>
  <si>
    <t>MAGGIOLI S.P.A. (CF: 06188330150)</t>
  </si>
  <si>
    <t>Stampa pieghevoli e locandine Uffici Liguria Age</t>
  </si>
  <si>
    <t xml:space="preserve">CAMPANA SNC DI ARENA MAFFEZZONI E C (CF: 03327340109)
</t>
  </si>
  <si>
    <t>CAMPANA SNC DI ARENA MAFFEZZONI E C (CF: 03327340109)</t>
  </si>
  <si>
    <t>Manutenzione armadi compattabili Genova Via Finocchiaro Aprile 1</t>
  </si>
  <si>
    <t xml:space="preserve">FE.AL. DI FILIPPETTI ALESSANDRO &amp; C. SAS (CF: 05339081001)
</t>
  </si>
  <si>
    <t>FE.AL. DI FILIPPETTI ALESSANDRO &amp; C. SAS (CF: 05339081001)</t>
  </si>
  <si>
    <t>Sanificazione sedi Liguria AgE stipula marzo 2021_6 mesi+ eventuale proroga 3 mesi</t>
  </si>
  <si>
    <t xml:space="preserve">COOP.GE (CF: 00870870102)
GRATTACASO S.R.L. (CF: 00965350093)
LIGURBONIFICHE (CF: 02574660995)
NEW ULTRA CLEAN (CF: 02500420993)
PULIZIE BONIFICHE SRLS (CF: CHRCHR94R50D969Q)
</t>
  </si>
  <si>
    <t>PULIZIE BONIFICHE SRLS (CF: CHRCHR94R50D969Q)</t>
  </si>
  <si>
    <t>Contratto esecutivo LIGURIA traslochi e facchinaggio 11.03.2021_10.03.2025</t>
  </si>
  <si>
    <t xml:space="preserve">SCALA ENTERPRISE S.R.L. (CF: 05594340639)
</t>
  </si>
  <si>
    <t>SCALA ENTERPRISE S.R.L. (CF: 05594340639)</t>
  </si>
  <si>
    <t>Fornitura dispenser con gel igienizzante Uffici Liguria</t>
  </si>
  <si>
    <t xml:space="preserve">RENTOKIL INITIAL ITALIA SPA (CF: 03986581001)
</t>
  </si>
  <si>
    <t>RENTOKIL INITIAL ITALIA SPA (CF: 03986581001)</t>
  </si>
  <si>
    <t>Servizi di stampa per Uffici Liguria AgE</t>
  </si>
  <si>
    <t xml:space="preserve">GRAFICHE G7 (CF: 03620420103)
</t>
  </si>
  <si>
    <t>GRAFICHE G7 (CF: 03620420103)</t>
  </si>
  <si>
    <t>Contratto annuale manutenzione serramenti Uffici Liguria AgE</t>
  </si>
  <si>
    <t xml:space="preserve">SERVIZI E SERRAMENTI DI NIEDDU PATRIZIA (CF: NDDPRZ66L46D969R)
</t>
  </si>
  <si>
    <t>SERVIZI E SERRAMENTI DI NIEDDU PATRIZIA (CF: NDDPRZ66L46D969R)</t>
  </si>
  <si>
    <t>Contratto biennale servizio derattizzazione Ufficio Via Tivoli Sanremo (IM)</t>
  </si>
  <si>
    <t xml:space="preserve">SEA LAND SRL (CF: 01807220098)
SERVISCO SAS DI PEZZAROSSI A.L. E C. (CF: 00701050080)
</t>
  </si>
  <si>
    <t>SEA LAND SRL (CF: 01807220098)</t>
  </si>
  <si>
    <t>Acquisto main charger - Kyocera 4300 DN</t>
  </si>
  <si>
    <t xml:space="preserve">KORA SISTEMI INFORMATICI SRL (CF: 02048930206)
</t>
  </si>
  <si>
    <t>KORA SISTEMI INFORMATICI SRL (CF: 02048930206)</t>
  </si>
  <si>
    <t>DP SV Lavori fornitura e posa in opera griglie parcheggio Via Alessandria 7</t>
  </si>
  <si>
    <t xml:space="preserve">L.P. COSTRUZIONI EDILI S.R.L.S. (CF: 01788820098)
</t>
  </si>
  <si>
    <t>L.P. COSTRUZIONI EDILI S.R.L.S. (CF: 01788820098)</t>
  </si>
  <si>
    <t>UT CHIAVARI lavori elettromagneti porte tagliafuoco C.so De Michiel 78</t>
  </si>
  <si>
    <t xml:space="preserve">LIGURE ANTINCENDI SRL (CF: 01074100999)
SISTEMI E INTEGRAZIONI SRL (CF: 01713550992)
</t>
  </si>
  <si>
    <t>Fornitura segnaletica antincendio UPT GE Via Finocchiaro Aprile 1</t>
  </si>
  <si>
    <t xml:space="preserve">RAVIZZA-VERGARI ANTINCENDI (CF: 03765410109)
</t>
  </si>
  <si>
    <t>RAVIZZA-VERGARI ANTINCENDI (CF: 03765410109)</t>
  </si>
  <si>
    <t>AFFIDAMENTO FORNITURA ED INCISIONE TARGHE IN OTTONE DIRETTORI REGIONALI</t>
  </si>
  <si>
    <t xml:space="preserve">BUSELLATO (CF: 00143500106)
GIO TIMBRI (CF: 03323410104)
LA TARGA (CF: 03852530108)
</t>
  </si>
  <si>
    <t>BUSELLATO (CF: 00143500106)</t>
  </si>
  <si>
    <t>Lavori impianto antincendio_elettrico Archivi Via Garessio (IM)</t>
  </si>
  <si>
    <t xml:space="preserve">FORZA MOTRICE (CF: 06876950962)
T.E.P. TECNO ELETTRICA PONENTE S.R.L. (CF: 01497070084)
TECNO SERVICE DI PICCARDO G. (CF: 01370590083)
</t>
  </si>
  <si>
    <t>T.E.P. TECNO ELETTRICA PONENTE S.R.L. (CF: 01497070084)</t>
  </si>
  <si>
    <t>Lavori serramentistica Via Garessio (IM)</t>
  </si>
  <si>
    <t xml:space="preserve">BANDIERA SERRAMENTI DI BANDIERA CARMELO E FIGLI SNC (CF: 01270420084)
SEALVETRO (CF: 00805140084)
</t>
  </si>
  <si>
    <t>BANDIERA SERRAMENTI DI BANDIERA CARMELO E FIGLI SNC (CF: 01270420084)</t>
  </si>
  <si>
    <t>Lavori ripristino porte Via Finocchiaro Aprile 1 (GE)</t>
  </si>
  <si>
    <t xml:space="preserve">CIERRE SERRAMENTI DI ROBERTO CUBEDDU (CF: CBDRRT65L27D969V)
</t>
  </si>
  <si>
    <t>CIERRE SERRAMENTI DI ROBERTO CUBEDDU (CF: CBDRRT65L27D969V)</t>
  </si>
  <si>
    <t>Lavori impianto addolcitore Via Finocchiaro Aprile 1 (GE)</t>
  </si>
  <si>
    <t xml:space="preserve">C.M.T. SRL (CF: 03715200105)
NICMA&amp;PARTNERS SPA (CF: 09714120012)
</t>
  </si>
  <si>
    <t>C.M.T. SRL (CF: 03715200105)</t>
  </si>
  <si>
    <t>Lavori porte tagliafuoco Via Garessio (IM)</t>
  </si>
  <si>
    <t xml:space="preserve">CARASSALE COSTRUZIONI SRL (CF: 01430720084)
G.I.E.M.GHIRARDELLI SRL (CF: 00880510086)
NUOVA ASAC ANTINCENDIO (CF: 01310770993)
</t>
  </si>
  <si>
    <t>G.I.E.M.GHIRARDELLI SRL (CF: 00880510086)</t>
  </si>
  <si>
    <t>Fornitura estintori sedi liguria</t>
  </si>
  <si>
    <t xml:space="preserve">MOLAJONI LIGURIA SRL (CF: 03574070102)
NUOVA ANTINCENDIO DI OTTATI E C. SNC (CF: 01846770764)
</t>
  </si>
  <si>
    <t>MOLAJONI LIGURIA SRL (CF: 03574070102)</t>
  </si>
  <si>
    <t>Fornitura elettrodi per defibrillatori sedi Liguria Agenzia delle Entrate DP genova 1 e DP savona</t>
  </si>
  <si>
    <t xml:space="preserve">SEAGULL H.C. SAS (CF: 01939780993)
</t>
  </si>
  <si>
    <t>SEAGULL H.C. SAS (CF: 01939780993)</t>
  </si>
  <si>
    <t>Imperia Viale Matteotti - servizio sfalcio vegetazione</t>
  </si>
  <si>
    <t xml:space="preserve">CG GARDEN DI CALZIA GABRIELE (CF: CLZGRL92C02E290M)
</t>
  </si>
  <si>
    <t>CG GARDEN DI CALZIA GABRIELE (CF: CLZGRL92C02E290M)</t>
  </si>
  <si>
    <t>ACQUISTO N. 9 PEZZI MOBILI 2022, E N. 9 PEZZI MOBILI 2023 PER TIMBRI UFFICIALI CONSERVATORIE RR.II.</t>
  </si>
  <si>
    <t>manutenzione straordinaria della centralina antincendio posta al piano fondi dellâ€™immobile sito in via Finocchiaro Aprile 1, Genova</t>
  </si>
  <si>
    <t xml:space="preserve">CEISIS SPA (CF: 00852230101)
F.I.A.M.M.A. S.R.L. (CF: 04281950016)
SICURNET LIGURIA SRL (CF: 01426730998)
</t>
  </si>
  <si>
    <t>F.I.A.M.M.A. S.R.L. (CF: 04281950016)</t>
  </si>
  <si>
    <t>Manutenzione defibrillatore Life Point Pro Aed e sostituzione elettrodi ubicato presso la sede della Direzione Provinciale di Genova 1, Via Finocchiaro Aprile, 16129 Genova</t>
  </si>
  <si>
    <t xml:space="preserve">PERETTI GROUP SRL (CF: 07745171210)
</t>
  </si>
  <si>
    <t>PERETTI GROUP SRL (CF: 07745171210)</t>
  </si>
  <si>
    <t>Servizio di rilegatura degli atti di pubblicitÃ  immobiliare da effettuarsi presso gli uffici dellâ€™Agenzia delle Entrate della Liguria - Lotto 4</t>
  </si>
  <si>
    <t xml:space="preserve">LEGATORIA E RESTAURO GAMBA (CF: 02610960987)
LEGATORIA GASPARINI GIACOMO (CF: 05668950016)
VIGANÃ² EDOARDO &amp; FIGLI SNC (CF: 01557000138)
</t>
  </si>
  <si>
    <t>VIGANÃ² EDOARDO &amp; FIGLI SNC (CF: 01557000138)</t>
  </si>
  <si>
    <t>Servizio di rilegatura degli atti di pubblicitÃ  immobiliare da effettuarsi presso gli uffici dellâ€™Agenzia delle Entrate della Liguria - Lotto 1</t>
  </si>
  <si>
    <t>Servizio di rilegatura degli atti di pubblicitÃ  immobiliare da effettuarsi presso gli uffici dellâ€™Agenzia delle Entrate della Liguria - Lotto 2</t>
  </si>
  <si>
    <t>Servizio di rilegatura degli atti di pubblicitÃ  immobiliare da effettuarsi presso gli uffici dellâ€™Agenzia delle Entrate della Liguria - Lotto 3</t>
  </si>
  <si>
    <t xml:space="preserve">Affidamento diretto della fornitura di nr. 2 termoscanner per le sedi dellâ€™Agenzia delle Entrate della Liguria. </t>
  </si>
  <si>
    <t xml:space="preserve">SIMPLETEK SRL (CF: 02304730514)
</t>
  </si>
  <si>
    <t>SIMPLETEK SRL (CF: 02304730514)</t>
  </si>
  <si>
    <t>Acquisto main charger Kyocera 4300</t>
  </si>
  <si>
    <t xml:space="preserve">DP GE_UPTGE_UTGE1 Lavori messa in sicurezza soffitto rimessa Via Maddaloni </t>
  </si>
  <si>
    <t xml:space="preserve">EDIL-FRANCO DI RANUCCI S.R.L. (CF: 01793130996)
</t>
  </si>
  <si>
    <t>EDIL-FRANCO DI RANUCCI S.R.L. (CF: 01793130996)</t>
  </si>
  <si>
    <t>Affidamento diretto per lâ€™acquisto di n. 4 scatole di rotolini carta termica per eliminacode ARGO e CRONO</t>
  </si>
  <si>
    <t xml:space="preserve">SIGMA S.P.A. (CF: 01590580443)
</t>
  </si>
  <si>
    <t>SIGMA S.P.A. (CF: 01590580443)</t>
  </si>
  <si>
    <t>DR Liguria fornitura mascherine ffp2</t>
  </si>
  <si>
    <t xml:space="preserve">PASSIONE UFFICIO DI GABRIELE VECE (CF: VCEGRL80H23L049Y)
</t>
  </si>
  <si>
    <t>PASSIONE UFFICIO DI GABRIELE VECE (CF: VCEGRL80H23L049Y)</t>
  </si>
  <si>
    <t>Affidamento diretto tramite Trattativa diretta sul M.E.P.A. per la fornitura di materiale di consumo per stampanti per gli uffici dellâ€™Agenzia delle Entrate Direzione regionale della Liguria</t>
  </si>
  <si>
    <t xml:space="preserve">ECOREFILL S.R.L. (CF: 02279000489)
GECAL (CF: 00913110961)
SAPI (CF: 11001140158)
TUTTUFFICIOPIU' SRL (CF: 10238660152)
UGO TESI SRL (CF: 00272980103)
</t>
  </si>
  <si>
    <t>ECOREFILL S.R.L. (CF: 02279000489)</t>
  </si>
  <si>
    <t>Imperia Servizio smaltimento rifiuti ingombranti e raee</t>
  </si>
  <si>
    <t xml:space="preserve">LRT SRL (CF: 11630790019)
</t>
  </si>
  <si>
    <t>LRT SRL (CF: 11630790019)</t>
  </si>
  <si>
    <t xml:space="preserve">LIGURIA MANUT.IMP.ANTINCENDIO </t>
  </si>
  <si>
    <t xml:space="preserve">SISTEMI E INTEGRAZIONI SRL (CF: 01713550992)
</t>
  </si>
  <si>
    <t>LIGURIA MANUT.IMP.ELEVATORI</t>
  </si>
  <si>
    <t xml:space="preserve">OTIS SERVIZI SRL (CF: 01729590032)
</t>
  </si>
  <si>
    <t xml:space="preserve">Servizio di reception/portierato DR Liguria Via Fiume GE </t>
  </si>
  <si>
    <t xml:space="preserve">COOPERATIVA GUARDIANI GIURATI LUBRANI SCRL (CF: 80019090101)
INTERNATIONAL SECURITY SERVICE VIGILANZA SPA (CF: 10169951000)
MERIDIANA MULTISERVICE SRL (CF: 01941100990)
</t>
  </si>
  <si>
    <t>Adesione convenzione Consip â€œStampanti 16 â€“ lotto 2â€ per lâ€™acquisto di toner per stampanti Kyocera Ecosys P3050 DN</t>
  </si>
  <si>
    <t>Adesione convenzione Consip â€œStampanti 15 - lotto 2â€ per lâ€™acquisto di toner per stampanti Lexmark MS 610 DN e Lexmark MS 621 DN</t>
  </si>
  <si>
    <t>Fornitura gas-metano per gli uffici Ade Liguria Dic2021/Nov2022</t>
  </si>
  <si>
    <t xml:space="preserve">HERA COMM (CF: 02221101203)
</t>
  </si>
  <si>
    <t>HERA COMM (CF: 02221101203)</t>
  </si>
  <si>
    <t>fornitura e posa in opera di archivi compattabili via Garessio, 17 Imperia.</t>
  </si>
  <si>
    <t xml:space="preserve">ADDICALCO SOC. R.L. (CF: 09534370151)
CENTRUFFICIO LORETO S.P.A. (CF: 08312370151)
FE.AL. DI FILIPPETTI ALESSANDRO &amp; C. SAS (CF: 05339081001)
FERRETTO GROUP S.P.A. (CF: 00149440240)
MECALUX (CF: 11495590157)
</t>
  </si>
  <si>
    <t>Fornitura e montaggio Schermo monitor e MINILAN per eliminacode Argo UTGE2 Via Antica Fiumara GE</t>
  </si>
  <si>
    <t xml:space="preserve">Affidamento ai sensi dellâ€™art. 36, co. 2, lett. a) del D. Lgs. n. 50/2016 del servizio di verifica della vulnerabilitÃ  sismica dell'immobile sito in Imperia, viale Matteotti 161, concesso in uso governativo allâ€™Agenzia delle Entrate. </t>
  </si>
  <si>
    <t xml:space="preserve">TECNOINDAGINI SRL (CF: 06383520969)
</t>
  </si>
  <si>
    <t>TECNOINDAGINI SRL (CF: 06383520969)</t>
  </si>
  <si>
    <t>SERVIZIO SORVEGLIANZA SANITARIA LIGURIA 01.11.2021_30.10.2024</t>
  </si>
  <si>
    <t xml:space="preserve">SINTESI SPA (CF: 03533961003)
</t>
  </si>
  <si>
    <t>SINTESI SPA (CF: 03533961003)</t>
  </si>
  <si>
    <t>Revisione estintori sedi Liguria e collaudo bomboloni sede Via Finocchiaro aprile 1 Genova (GE)</t>
  </si>
  <si>
    <t xml:space="preserve">BIEMME FIRE SAFETY SRL (CF: 05729190966)
CORANT SAS (CF: 03818650107)
SI.TE.MAR SRL (CF: 00732670112)
SISTEMI E INTEGRAZIONI SRL (CF: 01713550992)
</t>
  </si>
  <si>
    <t>Fornitura barriere in plexiglass parafiato</t>
  </si>
  <si>
    <t xml:space="preserve">INDUSTRIE GRAFICHE INPRINTING (CF: 07757971002)
</t>
  </si>
  <si>
    <t>INDUSTRIE GRAFICHE INPRINTING (CF: 07757971002)</t>
  </si>
  <si>
    <t>NOLEGGIO FOTOCOPIATORI MONOCROMATICI CONSIP MFP 32 L.3</t>
  </si>
  <si>
    <t xml:space="preserve">ITD SOLUTIONS SPA (CF: 05773090013)
</t>
  </si>
  <si>
    <t>ITD SOLUTIONS SPA (CF: 05773090013)</t>
  </si>
  <si>
    <t>Fornitura di nr. 42 distruggi documenti per le sedi dellâ€™Agenzia delle Entrate della Liguria</t>
  </si>
  <si>
    <t xml:space="preserve">WICON ITALIA SRL (CF: 08155160966)
</t>
  </si>
  <si>
    <t>WICON ITALIA SRL (CF: 08155160966)</t>
  </si>
  <si>
    <t>PubblicitÃ  annunci ricerca immobiliare</t>
  </si>
  <si>
    <t xml:space="preserve">A. MANZONI &amp; C. S.P.A. (CF: 04705810150)
</t>
  </si>
  <si>
    <t>A. MANZONI &amp; C. S.P.A. (CF: 04705810150)</t>
  </si>
  <si>
    <t>fornitura volumi giuridici Dr Liguria</t>
  </si>
  <si>
    <t xml:space="preserve">WOLTERS KLUWER ITALIA SRL (CF: 10209790152)
</t>
  </si>
  <si>
    <t>WOLTERS KLUWER ITALIA SRL (CF: 10209790152)</t>
  </si>
  <si>
    <t>Servizio sanificazione Uffici Liguria primo semestre 2022</t>
  </si>
  <si>
    <t xml:space="preserve">NEW ULTRA CLEAN (CF: 02500420993)
</t>
  </si>
  <si>
    <t>NEW ULTRA CLEAN (CF: 02500420993)</t>
  </si>
  <si>
    <t>Lavori su impianto antincendio piano fondi Via Finocchiaro Aprile 1</t>
  </si>
  <si>
    <t xml:space="preserve">F.I.A.M.M.A. S.R.L. (CF: 04281950016)
</t>
  </si>
  <si>
    <t>Fornitura volumi materie giuridiche per la sede della Direzione Regionale della Liguria dellâ€™Agenzia delle Entrate â€“ Via Fiume 2 â€“ 16121 Genova (GE)</t>
  </si>
  <si>
    <t xml:space="preserve">LIBRERIA BOZZI (CF: 00434300109)
PETRINI ANDREA AGENZIA LIBRARIA GIURIDICA (CF: 01623870993)
</t>
  </si>
  <si>
    <t>PETRINI ANDREA AGENZIA LIBRARIA GIURIDICA (CF: 01623870993)</t>
  </si>
  <si>
    <t>INTERVENTO MANUT.STRA. SU REFRIGERATORE SEDE SPEZIA</t>
  </si>
  <si>
    <t xml:space="preserve">M.D.S. SRL (CF: 01104490451)
</t>
  </si>
  <si>
    <t>M.D.S. SRL (CF: 01104490451)</t>
  </si>
  <si>
    <t>Bonifica amianto collettore Via Finocchiaro Aprile 1</t>
  </si>
  <si>
    <t>fornitura pareti divisorie Via Alessandria(SV) e fornitura armadi compattabili Via Garessio (SV)</t>
  </si>
  <si>
    <t>Manutenzione straordinaria barra accesso Via Fiume (GE)</t>
  </si>
  <si>
    <t>Manutenzione straordinaria cabina elettrica Via Fiume 2 (GE)</t>
  </si>
  <si>
    <t>Manutenzione straordinar ia centralina antincendio Via Fiume 2</t>
  </si>
  <si>
    <t>Fornitura sedie per videoterminalisti - Liguria</t>
  </si>
  <si>
    <t>Fornitura cancelleria anni 2022-2023</t>
  </si>
  <si>
    <t>Fornitura arredi direzionali Liguria</t>
  </si>
  <si>
    <t xml:space="preserve">ARREDO UFFICIO (CF: 08031670964)
INSIDE SRL (CF: 01621700085)
MUGART SRL (CF: 09507840016)
</t>
  </si>
  <si>
    <t>MUGART SRL (CF: 09507840016)</t>
  </si>
  <si>
    <t>lavori sportello ispezione controllo colonna scarico quinto piano Via Fiume GE</t>
  </si>
  <si>
    <t xml:space="preserve">MJESHTRI BUJAR (CF: MJSBJR81P09Z100S)
</t>
  </si>
  <si>
    <t>MJESHTRI BUJAR (CF: MJSBJR81P09Z100S)</t>
  </si>
  <si>
    <t>Concessione servizio distribuzione bevande-snack - Liguria</t>
  </si>
  <si>
    <t xml:space="preserve">IVS ITALIA S.P.A. (CF: 03320270162)
</t>
  </si>
  <si>
    <t>IVS ITALIA S.P.A. (CF: 03320270162)</t>
  </si>
  <si>
    <t>Manutenzione fotocopiatore microfilm UPT SP anni 2022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</si>
</sst>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"Z761B261B7"</f>
        <v>Z761B261B7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3826.08</v>
      </c>
      <c r="I3" s="2">
        <v>42671</v>
      </c>
      <c r="J3" s="2">
        <v>44131</v>
      </c>
      <c r="K3">
        <v>3833.15</v>
      </c>
    </row>
    <row r="4" spans="1:11" x14ac:dyDescent="0.25">
      <c r="A4" t="str">
        <f>"66927800C7"</f>
        <v>66927800C7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520042.16</v>
      </c>
      <c r="I4" s="2">
        <v>42522</v>
      </c>
      <c r="J4" s="2">
        <v>43863</v>
      </c>
      <c r="K4">
        <v>257939.49</v>
      </c>
    </row>
    <row r="5" spans="1:11" x14ac:dyDescent="0.25">
      <c r="A5" t="str">
        <f>"Z3E20133EA"</f>
        <v>Z3E20133EA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330.2</v>
      </c>
      <c r="I5" s="2">
        <v>43011</v>
      </c>
      <c r="K5">
        <v>330.2</v>
      </c>
    </row>
    <row r="6" spans="1:11" x14ac:dyDescent="0.25">
      <c r="A6" t="str">
        <f>"Z181BDFC40"</f>
        <v>Z181BDFC40</v>
      </c>
      <c r="B6" t="str">
        <f t="shared" si="0"/>
        <v>06363391001</v>
      </c>
      <c r="C6" t="s">
        <v>16</v>
      </c>
      <c r="D6" t="s">
        <v>28</v>
      </c>
      <c r="E6" t="s">
        <v>25</v>
      </c>
      <c r="F6" s="1" t="s">
        <v>29</v>
      </c>
      <c r="G6" t="s">
        <v>30</v>
      </c>
      <c r="H6">
        <v>25780</v>
      </c>
      <c r="I6" s="2">
        <v>42722</v>
      </c>
      <c r="J6" s="2">
        <v>44196</v>
      </c>
      <c r="K6">
        <v>19500</v>
      </c>
    </row>
    <row r="7" spans="1:11" x14ac:dyDescent="0.25">
      <c r="A7" t="str">
        <f>"7084192C2A"</f>
        <v>7084192C2A</v>
      </c>
      <c r="B7" t="str">
        <f t="shared" si="0"/>
        <v>06363391001</v>
      </c>
      <c r="C7" t="s">
        <v>16</v>
      </c>
      <c r="D7" t="s">
        <v>31</v>
      </c>
      <c r="E7" t="s">
        <v>32</v>
      </c>
      <c r="F7" s="1" t="s">
        <v>33</v>
      </c>
      <c r="G7" t="s">
        <v>34</v>
      </c>
      <c r="H7">
        <v>128240.07</v>
      </c>
      <c r="I7" s="2">
        <v>43101</v>
      </c>
      <c r="J7" s="2">
        <v>43465</v>
      </c>
      <c r="K7">
        <v>103714.21</v>
      </c>
    </row>
    <row r="8" spans="1:11" x14ac:dyDescent="0.25">
      <c r="A8" t="str">
        <f>"Z6321C0C30"</f>
        <v>Z6321C0C30</v>
      </c>
      <c r="B8" t="str">
        <f t="shared" si="0"/>
        <v>06363391001</v>
      </c>
      <c r="C8" t="s">
        <v>16</v>
      </c>
      <c r="D8" t="s">
        <v>35</v>
      </c>
      <c r="E8" t="s">
        <v>18</v>
      </c>
      <c r="F8" s="1" t="s">
        <v>36</v>
      </c>
      <c r="G8" t="s">
        <v>37</v>
      </c>
      <c r="H8">
        <v>6303.36</v>
      </c>
      <c r="I8" s="2">
        <v>43144</v>
      </c>
      <c r="J8" s="2">
        <v>44604</v>
      </c>
      <c r="K8">
        <v>5909.4</v>
      </c>
    </row>
    <row r="9" spans="1:11" x14ac:dyDescent="0.25">
      <c r="A9" t="str">
        <f>"7355702550"</f>
        <v>7355702550</v>
      </c>
      <c r="B9" t="str">
        <f t="shared" si="0"/>
        <v>06363391001</v>
      </c>
      <c r="C9" t="s">
        <v>16</v>
      </c>
      <c r="D9" t="s">
        <v>38</v>
      </c>
      <c r="E9" t="s">
        <v>18</v>
      </c>
      <c r="F9" s="1" t="s">
        <v>39</v>
      </c>
      <c r="G9" t="s">
        <v>40</v>
      </c>
      <c r="H9">
        <v>0</v>
      </c>
      <c r="I9" s="2">
        <v>43191</v>
      </c>
      <c r="J9" s="2">
        <v>43555</v>
      </c>
      <c r="K9">
        <v>346903.57</v>
      </c>
    </row>
    <row r="10" spans="1:11" x14ac:dyDescent="0.25">
      <c r="A10" t="str">
        <f>"ZC72252061"</f>
        <v>ZC72252061</v>
      </c>
      <c r="B10" t="str">
        <f t="shared" si="0"/>
        <v>06363391001</v>
      </c>
      <c r="C10" t="s">
        <v>16</v>
      </c>
      <c r="D10" t="s">
        <v>41</v>
      </c>
      <c r="E10" t="s">
        <v>25</v>
      </c>
      <c r="F10" s="1" t="s">
        <v>42</v>
      </c>
      <c r="G10" t="s">
        <v>43</v>
      </c>
      <c r="H10">
        <v>14700</v>
      </c>
      <c r="I10" s="2">
        <v>43191</v>
      </c>
      <c r="J10" s="2">
        <v>43920</v>
      </c>
      <c r="K10">
        <v>14945</v>
      </c>
    </row>
    <row r="11" spans="1:11" x14ac:dyDescent="0.25">
      <c r="A11" t="str">
        <f>"Z2B241F76C"</f>
        <v>Z2B241F76C</v>
      </c>
      <c r="B11" t="str">
        <f t="shared" si="0"/>
        <v>06363391001</v>
      </c>
      <c r="C11" t="s">
        <v>16</v>
      </c>
      <c r="D11" t="s">
        <v>44</v>
      </c>
      <c r="E11" t="s">
        <v>25</v>
      </c>
      <c r="F11" s="1" t="s">
        <v>45</v>
      </c>
      <c r="G11" t="s">
        <v>43</v>
      </c>
      <c r="H11">
        <v>4050</v>
      </c>
      <c r="I11" s="2">
        <v>43282</v>
      </c>
      <c r="J11" s="2">
        <v>44104</v>
      </c>
      <c r="K11">
        <v>4124.92</v>
      </c>
    </row>
    <row r="12" spans="1:11" x14ac:dyDescent="0.25">
      <c r="A12" t="str">
        <f>"708303730A"</f>
        <v>708303730A</v>
      </c>
      <c r="B12" t="str">
        <f t="shared" si="0"/>
        <v>06363391001</v>
      </c>
      <c r="C12" t="s">
        <v>16</v>
      </c>
      <c r="D12" t="s">
        <v>46</v>
      </c>
      <c r="E12" t="s">
        <v>32</v>
      </c>
      <c r="F12" s="1" t="s">
        <v>47</v>
      </c>
      <c r="G12" t="s">
        <v>48</v>
      </c>
      <c r="H12">
        <v>74424.240000000005</v>
      </c>
      <c r="I12" s="2">
        <v>43080</v>
      </c>
      <c r="J12" s="2">
        <v>43465</v>
      </c>
      <c r="K12">
        <v>44570.03</v>
      </c>
    </row>
    <row r="13" spans="1:11" x14ac:dyDescent="0.25">
      <c r="A13" t="str">
        <f>"ZCA249AFC3"</f>
        <v>ZCA249AFC3</v>
      </c>
      <c r="B13" t="str">
        <f t="shared" si="0"/>
        <v>06363391001</v>
      </c>
      <c r="C13" t="s">
        <v>16</v>
      </c>
      <c r="D13" t="s">
        <v>49</v>
      </c>
      <c r="E13" t="s">
        <v>25</v>
      </c>
      <c r="F13" s="1" t="s">
        <v>50</v>
      </c>
      <c r="G13" t="s">
        <v>51</v>
      </c>
      <c r="H13">
        <v>0</v>
      </c>
      <c r="I13" s="2">
        <v>43282</v>
      </c>
      <c r="J13" s="2">
        <v>43646</v>
      </c>
      <c r="K13">
        <v>32369.62</v>
      </c>
    </row>
    <row r="14" spans="1:11" x14ac:dyDescent="0.25">
      <c r="A14" t="str">
        <f>"7476325A8E"</f>
        <v>7476325A8E</v>
      </c>
      <c r="B14" t="str">
        <f t="shared" si="0"/>
        <v>06363391001</v>
      </c>
      <c r="C14" t="s">
        <v>16</v>
      </c>
      <c r="D14" t="s">
        <v>52</v>
      </c>
      <c r="E14" t="s">
        <v>18</v>
      </c>
      <c r="F14" s="1" t="s">
        <v>36</v>
      </c>
      <c r="G14" t="s">
        <v>37</v>
      </c>
      <c r="H14">
        <v>50426.879999999997</v>
      </c>
      <c r="I14" s="2">
        <v>43278</v>
      </c>
      <c r="J14" s="2">
        <v>44738</v>
      </c>
      <c r="K14">
        <v>44123.66</v>
      </c>
    </row>
    <row r="15" spans="1:11" x14ac:dyDescent="0.25">
      <c r="A15" t="str">
        <f>"Z0325ED342"</f>
        <v>Z0325ED342</v>
      </c>
      <c r="B15" t="str">
        <f t="shared" si="0"/>
        <v>06363391001</v>
      </c>
      <c r="C15" t="s">
        <v>16</v>
      </c>
      <c r="D15" t="s">
        <v>53</v>
      </c>
      <c r="E15" t="s">
        <v>25</v>
      </c>
      <c r="F15" s="1" t="s">
        <v>54</v>
      </c>
      <c r="G15" t="s">
        <v>55</v>
      </c>
      <c r="H15">
        <v>7000</v>
      </c>
      <c r="I15" s="2">
        <v>43445</v>
      </c>
      <c r="J15" s="2">
        <v>44561</v>
      </c>
      <c r="K15">
        <v>2607.15</v>
      </c>
    </row>
    <row r="16" spans="1:11" x14ac:dyDescent="0.25">
      <c r="A16" t="str">
        <f>"7336948107"</f>
        <v>7336948107</v>
      </c>
      <c r="B16" t="str">
        <f t="shared" si="0"/>
        <v>06363391001</v>
      </c>
      <c r="C16" t="s">
        <v>16</v>
      </c>
      <c r="D16" t="s">
        <v>56</v>
      </c>
      <c r="E16" t="s">
        <v>18</v>
      </c>
      <c r="F16" s="1" t="s">
        <v>57</v>
      </c>
      <c r="G16" t="s">
        <v>58</v>
      </c>
      <c r="H16">
        <v>2984945.04</v>
      </c>
      <c r="I16" s="2">
        <v>43108</v>
      </c>
      <c r="J16" s="2">
        <v>44216</v>
      </c>
      <c r="K16">
        <v>2087892.02</v>
      </c>
    </row>
    <row r="17" spans="1:11" x14ac:dyDescent="0.25">
      <c r="A17" t="str">
        <f>"ZEA2552425"</f>
        <v>ZEA2552425</v>
      </c>
      <c r="B17" t="str">
        <f t="shared" si="0"/>
        <v>06363391001</v>
      </c>
      <c r="C17" t="s">
        <v>16</v>
      </c>
      <c r="D17" t="s">
        <v>59</v>
      </c>
      <c r="E17" t="s">
        <v>32</v>
      </c>
      <c r="F17" s="1" t="s">
        <v>60</v>
      </c>
      <c r="G17" t="s">
        <v>61</v>
      </c>
      <c r="H17">
        <v>39891.4</v>
      </c>
      <c r="I17" s="2">
        <v>43466</v>
      </c>
      <c r="J17" s="2">
        <v>43830</v>
      </c>
      <c r="K17">
        <v>40582.800000000003</v>
      </c>
    </row>
    <row r="18" spans="1:11" x14ac:dyDescent="0.25">
      <c r="A18" t="str">
        <f>"77659210BF"</f>
        <v>77659210BF</v>
      </c>
      <c r="B18" t="str">
        <f t="shared" si="0"/>
        <v>06363391001</v>
      </c>
      <c r="C18" t="s">
        <v>16</v>
      </c>
      <c r="D18" t="s">
        <v>62</v>
      </c>
      <c r="E18" t="s">
        <v>18</v>
      </c>
      <c r="F18" s="1" t="s">
        <v>63</v>
      </c>
      <c r="G18" t="s">
        <v>64</v>
      </c>
      <c r="H18">
        <v>0</v>
      </c>
      <c r="I18" s="2">
        <v>43556</v>
      </c>
      <c r="J18" s="2">
        <v>43921</v>
      </c>
      <c r="K18">
        <v>412044.06</v>
      </c>
    </row>
    <row r="19" spans="1:11" x14ac:dyDescent="0.25">
      <c r="A19" t="str">
        <f>"Z792793B0A"</f>
        <v>Z792793B0A</v>
      </c>
      <c r="B19" t="str">
        <f t="shared" si="0"/>
        <v>06363391001</v>
      </c>
      <c r="C19" t="s">
        <v>16</v>
      </c>
      <c r="D19" t="s">
        <v>65</v>
      </c>
      <c r="E19" t="s">
        <v>18</v>
      </c>
      <c r="F19" s="1" t="s">
        <v>66</v>
      </c>
      <c r="G19" t="s">
        <v>67</v>
      </c>
      <c r="H19">
        <v>0</v>
      </c>
      <c r="I19" s="2">
        <v>43542</v>
      </c>
      <c r="J19" s="2">
        <v>44637</v>
      </c>
      <c r="K19">
        <v>3336.74</v>
      </c>
    </row>
    <row r="20" spans="1:11" x14ac:dyDescent="0.25">
      <c r="A20" t="str">
        <f>"ZDA1E97EB3"</f>
        <v>ZDA1E97EB3</v>
      </c>
      <c r="B20" t="str">
        <f t="shared" si="0"/>
        <v>06363391001</v>
      </c>
      <c r="C20" t="s">
        <v>16</v>
      </c>
      <c r="D20" t="s">
        <v>68</v>
      </c>
      <c r="E20" t="s">
        <v>18</v>
      </c>
      <c r="F20" s="1" t="s">
        <v>69</v>
      </c>
      <c r="G20" t="s">
        <v>70</v>
      </c>
      <c r="H20">
        <v>14738.08</v>
      </c>
      <c r="I20" s="2">
        <v>42919</v>
      </c>
      <c r="J20" s="2">
        <v>44379</v>
      </c>
      <c r="K20">
        <v>14738.08</v>
      </c>
    </row>
    <row r="21" spans="1:11" x14ac:dyDescent="0.25">
      <c r="A21" t="str">
        <f>"Z5C2A345AC"</f>
        <v>Z5C2A345AC</v>
      </c>
      <c r="B21" t="str">
        <f t="shared" si="0"/>
        <v>06363391001</v>
      </c>
      <c r="C21" t="s">
        <v>16</v>
      </c>
      <c r="D21" t="s">
        <v>71</v>
      </c>
      <c r="E21" t="s">
        <v>18</v>
      </c>
      <c r="F21" s="1" t="s">
        <v>69</v>
      </c>
      <c r="G21" t="s">
        <v>70</v>
      </c>
      <c r="H21">
        <v>2571.84</v>
      </c>
      <c r="I21" s="2">
        <v>43798</v>
      </c>
      <c r="J21" s="2">
        <v>45258</v>
      </c>
      <c r="K21">
        <v>1285.92</v>
      </c>
    </row>
    <row r="22" spans="1:11" x14ac:dyDescent="0.25">
      <c r="A22" t="str">
        <f>"Z39291A4F2"</f>
        <v>Z39291A4F2</v>
      </c>
      <c r="B22" t="str">
        <f t="shared" si="0"/>
        <v>06363391001</v>
      </c>
      <c r="C22" t="s">
        <v>16</v>
      </c>
      <c r="D22" t="s">
        <v>72</v>
      </c>
      <c r="E22" t="s">
        <v>25</v>
      </c>
      <c r="F22" s="1" t="s">
        <v>73</v>
      </c>
      <c r="G22" t="s">
        <v>74</v>
      </c>
      <c r="H22">
        <v>0</v>
      </c>
      <c r="I22" s="2">
        <v>43749</v>
      </c>
      <c r="J22" s="2">
        <v>47483</v>
      </c>
      <c r="K22">
        <v>1179.47</v>
      </c>
    </row>
    <row r="23" spans="1:11" x14ac:dyDescent="0.25">
      <c r="A23" t="str">
        <f>"81771372EC"</f>
        <v>81771372EC</v>
      </c>
      <c r="B23" t="str">
        <f t="shared" si="0"/>
        <v>06363391001</v>
      </c>
      <c r="C23" t="s">
        <v>16</v>
      </c>
      <c r="D23" t="s">
        <v>75</v>
      </c>
      <c r="E23" t="s">
        <v>18</v>
      </c>
      <c r="F23" s="1" t="s">
        <v>39</v>
      </c>
      <c r="G23" t="s">
        <v>40</v>
      </c>
      <c r="H23">
        <v>0</v>
      </c>
      <c r="I23" s="2">
        <v>43922</v>
      </c>
      <c r="J23" s="2">
        <v>44286</v>
      </c>
      <c r="K23">
        <v>308489.8</v>
      </c>
    </row>
    <row r="24" spans="1:11" x14ac:dyDescent="0.25">
      <c r="A24" t="str">
        <f>"8139263C4C"</f>
        <v>8139263C4C</v>
      </c>
      <c r="B24" t="str">
        <f t="shared" si="0"/>
        <v>06363391001</v>
      </c>
      <c r="C24" t="s">
        <v>16</v>
      </c>
      <c r="D24" t="s">
        <v>76</v>
      </c>
      <c r="E24" t="s">
        <v>32</v>
      </c>
      <c r="F24" s="1" t="s">
        <v>77</v>
      </c>
      <c r="G24" t="s">
        <v>78</v>
      </c>
      <c r="H24">
        <v>104217.9</v>
      </c>
      <c r="I24" s="2">
        <v>43892</v>
      </c>
      <c r="J24" s="2">
        <v>44620</v>
      </c>
      <c r="K24">
        <v>97464.3</v>
      </c>
    </row>
    <row r="25" spans="1:11" x14ac:dyDescent="0.25">
      <c r="A25" t="str">
        <f>"8144298751"</f>
        <v>8144298751</v>
      </c>
      <c r="B25" t="str">
        <f t="shared" si="0"/>
        <v>06363391001</v>
      </c>
      <c r="C25" t="s">
        <v>16</v>
      </c>
      <c r="D25" t="s">
        <v>79</v>
      </c>
      <c r="E25" t="s">
        <v>32</v>
      </c>
      <c r="F25" s="1" t="s">
        <v>80</v>
      </c>
      <c r="G25" t="s">
        <v>81</v>
      </c>
      <c r="H25">
        <v>159874.98000000001</v>
      </c>
      <c r="I25" s="2">
        <v>43892</v>
      </c>
      <c r="J25" s="2">
        <v>44620</v>
      </c>
      <c r="K25">
        <v>149505.66</v>
      </c>
    </row>
    <row r="26" spans="1:11" x14ac:dyDescent="0.25">
      <c r="A26" t="str">
        <f>"ZB62B29264"</f>
        <v>ZB62B29264</v>
      </c>
      <c r="B26" t="str">
        <f t="shared" si="0"/>
        <v>06363391001</v>
      </c>
      <c r="C26" t="s">
        <v>16</v>
      </c>
      <c r="D26" t="s">
        <v>82</v>
      </c>
      <c r="E26" t="s">
        <v>32</v>
      </c>
      <c r="F26" s="1" t="s">
        <v>83</v>
      </c>
      <c r="G26" t="s">
        <v>84</v>
      </c>
      <c r="H26">
        <v>24899.35</v>
      </c>
      <c r="I26" s="2">
        <v>43892</v>
      </c>
      <c r="J26" s="2">
        <v>44439</v>
      </c>
      <c r="K26">
        <v>19593.86</v>
      </c>
    </row>
    <row r="27" spans="1:11" x14ac:dyDescent="0.25">
      <c r="A27" t="str">
        <f>"ZD72B27FD5"</f>
        <v>ZD72B27FD5</v>
      </c>
      <c r="B27" t="str">
        <f t="shared" si="0"/>
        <v>06363391001</v>
      </c>
      <c r="C27" t="s">
        <v>16</v>
      </c>
      <c r="D27" t="s">
        <v>85</v>
      </c>
      <c r="E27" t="s">
        <v>32</v>
      </c>
      <c r="F27" s="1" t="s">
        <v>86</v>
      </c>
      <c r="G27" t="s">
        <v>87</v>
      </c>
      <c r="H27">
        <v>39751.9</v>
      </c>
      <c r="I27" s="2">
        <v>43892</v>
      </c>
      <c r="J27" s="2">
        <v>44439</v>
      </c>
      <c r="K27">
        <v>43152</v>
      </c>
    </row>
    <row r="28" spans="1:11" x14ac:dyDescent="0.25">
      <c r="A28" t="str">
        <f>"8377282FC9"</f>
        <v>8377282FC9</v>
      </c>
      <c r="B28" t="str">
        <f t="shared" si="0"/>
        <v>06363391001</v>
      </c>
      <c r="C28" t="s">
        <v>16</v>
      </c>
      <c r="D28" t="s">
        <v>88</v>
      </c>
      <c r="E28" t="s">
        <v>18</v>
      </c>
      <c r="F28" s="1" t="s">
        <v>69</v>
      </c>
      <c r="G28" t="s">
        <v>70</v>
      </c>
      <c r="H28">
        <v>61089.599999999999</v>
      </c>
      <c r="I28" s="2">
        <v>43886</v>
      </c>
      <c r="J28" s="2">
        <v>45346</v>
      </c>
      <c r="K28">
        <v>22908.6</v>
      </c>
    </row>
    <row r="29" spans="1:11" x14ac:dyDescent="0.25">
      <c r="A29" t="str">
        <f>"Z572C806DD"</f>
        <v>Z572C806DD</v>
      </c>
      <c r="B29" t="str">
        <f t="shared" si="0"/>
        <v>06363391001</v>
      </c>
      <c r="C29" t="s">
        <v>16</v>
      </c>
      <c r="D29" t="s">
        <v>89</v>
      </c>
      <c r="E29" t="s">
        <v>32</v>
      </c>
      <c r="F29" s="1" t="s">
        <v>90</v>
      </c>
      <c r="G29" t="s">
        <v>61</v>
      </c>
      <c r="H29">
        <v>39891.4</v>
      </c>
      <c r="I29" s="2">
        <v>43917</v>
      </c>
      <c r="J29" s="2">
        <v>44286</v>
      </c>
      <c r="K29">
        <v>38919.43</v>
      </c>
    </row>
    <row r="30" spans="1:11" x14ac:dyDescent="0.25">
      <c r="A30" t="str">
        <f>"70216408A0"</f>
        <v>70216408A0</v>
      </c>
      <c r="B30" t="str">
        <f t="shared" si="0"/>
        <v>06363391001</v>
      </c>
      <c r="C30" t="s">
        <v>16</v>
      </c>
      <c r="D30" t="s">
        <v>91</v>
      </c>
      <c r="E30" t="s">
        <v>18</v>
      </c>
      <c r="F30" s="1" t="s">
        <v>92</v>
      </c>
      <c r="G30" t="s">
        <v>93</v>
      </c>
      <c r="H30">
        <v>3316321.33</v>
      </c>
      <c r="I30" s="2">
        <v>42826</v>
      </c>
      <c r="J30" s="2">
        <v>44249</v>
      </c>
      <c r="K30">
        <v>1945758.76</v>
      </c>
    </row>
    <row r="31" spans="1:11" x14ac:dyDescent="0.25">
      <c r="A31" t="str">
        <f>"ZAB2C7AFB1"</f>
        <v>ZAB2C7AFB1</v>
      </c>
      <c r="B31" t="str">
        <f t="shared" si="0"/>
        <v>06363391001</v>
      </c>
      <c r="C31" t="s">
        <v>16</v>
      </c>
      <c r="D31" t="s">
        <v>94</v>
      </c>
      <c r="E31" t="s">
        <v>25</v>
      </c>
      <c r="F31" s="1" t="s">
        <v>95</v>
      </c>
      <c r="G31" t="s">
        <v>96</v>
      </c>
      <c r="H31">
        <v>22950</v>
      </c>
      <c r="I31" s="2">
        <v>43952</v>
      </c>
      <c r="J31" s="2">
        <v>44196</v>
      </c>
      <c r="K31">
        <v>15626.88</v>
      </c>
    </row>
    <row r="32" spans="1:11" x14ac:dyDescent="0.25">
      <c r="A32" t="str">
        <f>"Z8D2C1A831"</f>
        <v>Z8D2C1A831</v>
      </c>
      <c r="B32" t="str">
        <f t="shared" si="0"/>
        <v>06363391001</v>
      </c>
      <c r="C32" t="s">
        <v>16</v>
      </c>
      <c r="D32" t="s">
        <v>97</v>
      </c>
      <c r="E32" t="s">
        <v>25</v>
      </c>
      <c r="F32" s="1" t="s">
        <v>98</v>
      </c>
      <c r="G32" t="s">
        <v>99</v>
      </c>
      <c r="H32">
        <v>37058.339999999997</v>
      </c>
      <c r="I32" s="2">
        <v>44025</v>
      </c>
      <c r="J32" s="2">
        <v>44561</v>
      </c>
      <c r="K32">
        <v>16747.96</v>
      </c>
    </row>
    <row r="33" spans="1:11" x14ac:dyDescent="0.25">
      <c r="A33" t="str">
        <f>"Z8B2C1A1C5"</f>
        <v>Z8B2C1A1C5</v>
      </c>
      <c r="B33" t="str">
        <f t="shared" si="0"/>
        <v>06363391001</v>
      </c>
      <c r="C33" t="s">
        <v>16</v>
      </c>
      <c r="D33" t="s">
        <v>100</v>
      </c>
      <c r="E33" t="s">
        <v>25</v>
      </c>
      <c r="F33" s="1" t="s">
        <v>101</v>
      </c>
      <c r="G33" t="s">
        <v>102</v>
      </c>
      <c r="H33">
        <v>35082.06</v>
      </c>
      <c r="I33" s="2">
        <v>43979</v>
      </c>
      <c r="J33" s="2">
        <v>44346</v>
      </c>
      <c r="K33">
        <v>25194.57</v>
      </c>
    </row>
    <row r="34" spans="1:11" x14ac:dyDescent="0.25">
      <c r="A34" t="str">
        <f>"Z992D8CD75"</f>
        <v>Z992D8CD75</v>
      </c>
      <c r="B34" t="str">
        <f t="shared" si="0"/>
        <v>06363391001</v>
      </c>
      <c r="C34" t="s">
        <v>16</v>
      </c>
      <c r="D34" t="s">
        <v>103</v>
      </c>
      <c r="E34" t="s">
        <v>25</v>
      </c>
      <c r="F34" s="1" t="s">
        <v>104</v>
      </c>
      <c r="G34" t="s">
        <v>105</v>
      </c>
      <c r="H34">
        <v>5000</v>
      </c>
      <c r="I34" s="2">
        <v>44025</v>
      </c>
      <c r="J34" s="2">
        <v>44196</v>
      </c>
      <c r="K34">
        <v>4896.97</v>
      </c>
    </row>
    <row r="35" spans="1:11" x14ac:dyDescent="0.25">
      <c r="A35" t="str">
        <f>"ZBA2D46AE4"</f>
        <v>ZBA2D46AE4</v>
      </c>
      <c r="B35" t="str">
        <f t="shared" ref="B35:B66" si="1">"06363391001"</f>
        <v>06363391001</v>
      </c>
      <c r="C35" t="s">
        <v>16</v>
      </c>
      <c r="D35" t="s">
        <v>106</v>
      </c>
      <c r="E35" t="s">
        <v>32</v>
      </c>
      <c r="F35" s="1" t="s">
        <v>107</v>
      </c>
      <c r="G35" t="s">
        <v>108</v>
      </c>
      <c r="H35">
        <v>13511.5</v>
      </c>
      <c r="I35" s="2">
        <v>44063</v>
      </c>
      <c r="J35" s="2">
        <v>44792</v>
      </c>
      <c r="K35">
        <v>9772.07</v>
      </c>
    </row>
    <row r="36" spans="1:11" x14ac:dyDescent="0.25">
      <c r="A36" t="str">
        <f>"ZD52E504A8"</f>
        <v>ZD52E504A8</v>
      </c>
      <c r="B36" t="str">
        <f t="shared" si="1"/>
        <v>06363391001</v>
      </c>
      <c r="C36" t="s">
        <v>16</v>
      </c>
      <c r="D36" t="s">
        <v>109</v>
      </c>
      <c r="E36" t="s">
        <v>32</v>
      </c>
      <c r="F36" s="1" t="s">
        <v>110</v>
      </c>
      <c r="G36" t="s">
        <v>111</v>
      </c>
      <c r="H36">
        <v>21567.4</v>
      </c>
      <c r="I36" s="2">
        <v>44105</v>
      </c>
      <c r="J36" s="2">
        <v>44196</v>
      </c>
      <c r="K36">
        <v>21567.39</v>
      </c>
    </row>
    <row r="37" spans="1:11" x14ac:dyDescent="0.25">
      <c r="A37" t="str">
        <f>"Z302F149BA"</f>
        <v>Z302F149BA</v>
      </c>
      <c r="B37" t="str">
        <f t="shared" si="1"/>
        <v>06363391001</v>
      </c>
      <c r="C37" t="s">
        <v>16</v>
      </c>
      <c r="D37" t="s">
        <v>112</v>
      </c>
      <c r="E37" t="s">
        <v>25</v>
      </c>
      <c r="F37" s="1" t="s">
        <v>113</v>
      </c>
      <c r="G37" t="s">
        <v>114</v>
      </c>
      <c r="H37">
        <v>4082</v>
      </c>
      <c r="I37" s="2">
        <v>44144</v>
      </c>
      <c r="J37" s="2">
        <v>44196</v>
      </c>
      <c r="K37">
        <v>4082</v>
      </c>
    </row>
    <row r="38" spans="1:11" x14ac:dyDescent="0.25">
      <c r="A38" t="str">
        <f>"Z742F12B08"</f>
        <v>Z742F12B08</v>
      </c>
      <c r="B38" t="str">
        <f t="shared" si="1"/>
        <v>06363391001</v>
      </c>
      <c r="C38" t="s">
        <v>16</v>
      </c>
      <c r="D38" t="s">
        <v>115</v>
      </c>
      <c r="E38" t="s">
        <v>25</v>
      </c>
      <c r="F38" s="1" t="s">
        <v>116</v>
      </c>
      <c r="G38" t="s">
        <v>117</v>
      </c>
      <c r="H38">
        <v>3100</v>
      </c>
      <c r="I38" s="2">
        <v>44144</v>
      </c>
      <c r="J38" s="2">
        <v>44196</v>
      </c>
      <c r="K38">
        <v>3100</v>
      </c>
    </row>
    <row r="39" spans="1:11" x14ac:dyDescent="0.25">
      <c r="A39" t="str">
        <f>"8443989827"</f>
        <v>8443989827</v>
      </c>
      <c r="B39" t="str">
        <f t="shared" si="1"/>
        <v>06363391001</v>
      </c>
      <c r="C39" t="s">
        <v>16</v>
      </c>
      <c r="D39" t="s">
        <v>118</v>
      </c>
      <c r="E39" t="s">
        <v>18</v>
      </c>
      <c r="F39" s="1" t="s">
        <v>119</v>
      </c>
      <c r="G39" t="s">
        <v>120</v>
      </c>
      <c r="H39">
        <v>247138.7</v>
      </c>
      <c r="I39" s="2">
        <v>44097</v>
      </c>
      <c r="J39" s="2">
        <v>45031</v>
      </c>
      <c r="K39">
        <v>107379.79</v>
      </c>
    </row>
    <row r="40" spans="1:11" x14ac:dyDescent="0.25">
      <c r="A40" t="str">
        <f>"Z552FBC184"</f>
        <v>Z552FBC184</v>
      </c>
      <c r="B40" t="str">
        <f t="shared" si="1"/>
        <v>06363391001</v>
      </c>
      <c r="C40" t="s">
        <v>16</v>
      </c>
      <c r="D40" t="s">
        <v>121</v>
      </c>
      <c r="E40" t="s">
        <v>25</v>
      </c>
      <c r="F40" s="1" t="s">
        <v>122</v>
      </c>
      <c r="G40" t="s">
        <v>105</v>
      </c>
      <c r="H40">
        <v>9400</v>
      </c>
      <c r="I40" s="2">
        <v>44183</v>
      </c>
      <c r="J40" s="2">
        <v>44196</v>
      </c>
      <c r="K40">
        <v>9400</v>
      </c>
    </row>
    <row r="41" spans="1:11" x14ac:dyDescent="0.25">
      <c r="A41" t="str">
        <f>"85234648FF"</f>
        <v>85234648FF</v>
      </c>
      <c r="B41" t="str">
        <f t="shared" si="1"/>
        <v>06363391001</v>
      </c>
      <c r="C41" t="s">
        <v>16</v>
      </c>
      <c r="D41" t="s">
        <v>123</v>
      </c>
      <c r="E41" t="s">
        <v>18</v>
      </c>
      <c r="F41" s="1" t="s">
        <v>124</v>
      </c>
      <c r="G41" t="s">
        <v>125</v>
      </c>
      <c r="H41">
        <v>1395594.48</v>
      </c>
      <c r="I41" s="2">
        <v>44172</v>
      </c>
      <c r="J41" s="2">
        <v>44901</v>
      </c>
      <c r="K41">
        <v>455835.24</v>
      </c>
    </row>
    <row r="42" spans="1:11" x14ac:dyDescent="0.25">
      <c r="A42" t="str">
        <f>"Z242FE969A"</f>
        <v>Z242FE969A</v>
      </c>
      <c r="B42" t="str">
        <f t="shared" si="1"/>
        <v>06363391001</v>
      </c>
      <c r="C42" t="s">
        <v>16</v>
      </c>
      <c r="D42" t="s">
        <v>126</v>
      </c>
      <c r="E42" t="s">
        <v>18</v>
      </c>
      <c r="F42" s="1" t="s">
        <v>127</v>
      </c>
      <c r="G42" t="s">
        <v>128</v>
      </c>
      <c r="H42">
        <v>9642.24</v>
      </c>
      <c r="I42" s="2">
        <v>44187</v>
      </c>
      <c r="K42">
        <v>9642.24</v>
      </c>
    </row>
    <row r="43" spans="1:11" x14ac:dyDescent="0.25">
      <c r="A43" t="str">
        <f>"Z982FE9292"</f>
        <v>Z982FE9292</v>
      </c>
      <c r="B43" t="str">
        <f t="shared" si="1"/>
        <v>06363391001</v>
      </c>
      <c r="C43" t="s">
        <v>16</v>
      </c>
      <c r="D43" t="s">
        <v>129</v>
      </c>
      <c r="E43" t="s">
        <v>18</v>
      </c>
      <c r="F43" s="1" t="s">
        <v>130</v>
      </c>
      <c r="G43" t="s">
        <v>131</v>
      </c>
      <c r="H43">
        <v>19740</v>
      </c>
      <c r="I43" s="2">
        <v>44187</v>
      </c>
      <c r="K43">
        <v>19740</v>
      </c>
    </row>
    <row r="44" spans="1:11" x14ac:dyDescent="0.25">
      <c r="A44" t="str">
        <f>"8523352C91"</f>
        <v>8523352C91</v>
      </c>
      <c r="B44" t="str">
        <f t="shared" si="1"/>
        <v>06363391001</v>
      </c>
      <c r="C44" t="s">
        <v>16</v>
      </c>
      <c r="D44" t="s">
        <v>132</v>
      </c>
      <c r="E44" t="s">
        <v>32</v>
      </c>
      <c r="F44" s="1" t="s">
        <v>133</v>
      </c>
      <c r="G44" t="s">
        <v>134</v>
      </c>
      <c r="H44">
        <v>56290.48</v>
      </c>
      <c r="I44" s="2">
        <v>44186</v>
      </c>
      <c r="K44">
        <v>48816.56</v>
      </c>
    </row>
    <row r="45" spans="1:11" x14ac:dyDescent="0.25">
      <c r="A45" t="str">
        <f>"ZD32EE9263"</f>
        <v>ZD32EE9263</v>
      </c>
      <c r="B45" t="str">
        <f t="shared" si="1"/>
        <v>06363391001</v>
      </c>
      <c r="C45" t="s">
        <v>16</v>
      </c>
      <c r="D45" t="s">
        <v>135</v>
      </c>
      <c r="E45" t="s">
        <v>25</v>
      </c>
      <c r="F45" s="1" t="s">
        <v>136</v>
      </c>
      <c r="G45" t="s">
        <v>137</v>
      </c>
      <c r="H45">
        <v>15600</v>
      </c>
      <c r="I45" s="2">
        <v>44166</v>
      </c>
      <c r="J45" s="2">
        <v>45626</v>
      </c>
      <c r="K45">
        <v>7650</v>
      </c>
    </row>
    <row r="46" spans="1:11" x14ac:dyDescent="0.25">
      <c r="A46" t="str">
        <f>"8558153B43"</f>
        <v>8558153B43</v>
      </c>
      <c r="B46" t="str">
        <f t="shared" si="1"/>
        <v>06363391001</v>
      </c>
      <c r="C46" t="s">
        <v>16</v>
      </c>
      <c r="D46" t="s">
        <v>138</v>
      </c>
      <c r="E46" t="s">
        <v>18</v>
      </c>
      <c r="F46" s="1" t="s">
        <v>139</v>
      </c>
      <c r="G46" t="s">
        <v>140</v>
      </c>
      <c r="H46">
        <v>56730.22</v>
      </c>
      <c r="I46" s="2">
        <v>44188</v>
      </c>
      <c r="J46" s="2">
        <v>44534</v>
      </c>
      <c r="K46">
        <v>26825.02</v>
      </c>
    </row>
    <row r="47" spans="1:11" x14ac:dyDescent="0.25">
      <c r="A47" t="str">
        <f>"Z082FE67D6"</f>
        <v>Z082FE67D6</v>
      </c>
      <c r="B47" t="str">
        <f t="shared" si="1"/>
        <v>06363391001</v>
      </c>
      <c r="C47" t="s">
        <v>16</v>
      </c>
      <c r="D47" t="s">
        <v>141</v>
      </c>
      <c r="E47" t="s">
        <v>25</v>
      </c>
      <c r="F47" s="1" t="s">
        <v>95</v>
      </c>
      <c r="G47" t="s">
        <v>96</v>
      </c>
      <c r="H47">
        <v>30175</v>
      </c>
      <c r="I47" s="2">
        <v>44196</v>
      </c>
      <c r="J47" s="2">
        <v>44561</v>
      </c>
      <c r="K47">
        <v>20869.02</v>
      </c>
    </row>
    <row r="48" spans="1:11" x14ac:dyDescent="0.25">
      <c r="A48" t="str">
        <f>"Z542E56159"</f>
        <v>Z542E56159</v>
      </c>
      <c r="B48" t="str">
        <f t="shared" si="1"/>
        <v>06363391001</v>
      </c>
      <c r="C48" t="s">
        <v>16</v>
      </c>
      <c r="D48" t="s">
        <v>142</v>
      </c>
      <c r="E48" t="s">
        <v>18</v>
      </c>
      <c r="F48" s="1" t="s">
        <v>69</v>
      </c>
      <c r="G48" t="s">
        <v>70</v>
      </c>
      <c r="H48">
        <v>7873.6</v>
      </c>
      <c r="I48" s="2">
        <v>44091</v>
      </c>
      <c r="J48" s="2">
        <v>45551</v>
      </c>
      <c r="K48">
        <v>1968.4</v>
      </c>
    </row>
    <row r="49" spans="1:11" x14ac:dyDescent="0.25">
      <c r="A49" t="str">
        <f>"Z362F6E1D9"</f>
        <v>Z362F6E1D9</v>
      </c>
      <c r="B49" t="str">
        <f t="shared" si="1"/>
        <v>06363391001</v>
      </c>
      <c r="C49" t="s">
        <v>16</v>
      </c>
      <c r="D49" t="s">
        <v>143</v>
      </c>
      <c r="E49" t="s">
        <v>25</v>
      </c>
      <c r="F49" s="1" t="s">
        <v>144</v>
      </c>
      <c r="G49" t="s">
        <v>145</v>
      </c>
      <c r="H49">
        <v>1428</v>
      </c>
      <c r="I49" s="2">
        <v>44169</v>
      </c>
      <c r="J49" s="2">
        <v>44561</v>
      </c>
      <c r="K49">
        <v>1428</v>
      </c>
    </row>
    <row r="50" spans="1:11" x14ac:dyDescent="0.25">
      <c r="A50" t="str">
        <f>"Z002ED9376"</f>
        <v>Z002ED9376</v>
      </c>
      <c r="B50" t="str">
        <f t="shared" si="1"/>
        <v>06363391001</v>
      </c>
      <c r="C50" t="s">
        <v>16</v>
      </c>
      <c r="D50" t="s">
        <v>146</v>
      </c>
      <c r="E50" t="s">
        <v>25</v>
      </c>
      <c r="F50" s="1" t="s">
        <v>147</v>
      </c>
      <c r="G50" t="s">
        <v>148</v>
      </c>
      <c r="H50">
        <v>9400</v>
      </c>
      <c r="I50" s="2">
        <v>44125</v>
      </c>
      <c r="J50" s="2">
        <v>44196</v>
      </c>
      <c r="K50">
        <v>9400</v>
      </c>
    </row>
    <row r="51" spans="1:11" x14ac:dyDescent="0.25">
      <c r="A51" t="str">
        <f>"8464201F9D"</f>
        <v>8464201F9D</v>
      </c>
      <c r="B51" t="str">
        <f t="shared" si="1"/>
        <v>06363391001</v>
      </c>
      <c r="C51" t="s">
        <v>16</v>
      </c>
      <c r="D51" t="s">
        <v>149</v>
      </c>
      <c r="E51" t="s">
        <v>18</v>
      </c>
      <c r="F51" s="1" t="s">
        <v>150</v>
      </c>
      <c r="G51" t="s">
        <v>151</v>
      </c>
      <c r="H51">
        <v>0</v>
      </c>
      <c r="I51" s="2">
        <v>44166</v>
      </c>
      <c r="J51" s="2">
        <v>44530</v>
      </c>
      <c r="K51">
        <v>125272.84</v>
      </c>
    </row>
    <row r="52" spans="1:11" x14ac:dyDescent="0.25">
      <c r="A52" t="str">
        <f>"ZB13022052"</f>
        <v>ZB13022052</v>
      </c>
      <c r="B52" t="str">
        <f t="shared" si="1"/>
        <v>06363391001</v>
      </c>
      <c r="C52" t="s">
        <v>16</v>
      </c>
      <c r="D52" t="s">
        <v>152</v>
      </c>
      <c r="E52" t="s">
        <v>25</v>
      </c>
      <c r="F52" s="1" t="s">
        <v>153</v>
      </c>
      <c r="G52" t="s">
        <v>154</v>
      </c>
      <c r="H52">
        <v>8192.31</v>
      </c>
      <c r="I52" s="2">
        <v>44212</v>
      </c>
      <c r="J52" s="2">
        <v>44219</v>
      </c>
      <c r="K52">
        <v>8192.31</v>
      </c>
    </row>
    <row r="53" spans="1:11" x14ac:dyDescent="0.25">
      <c r="A53" t="str">
        <f>"ZBB3050454"</f>
        <v>ZBB3050454</v>
      </c>
      <c r="B53" t="str">
        <f t="shared" si="1"/>
        <v>06363391001</v>
      </c>
      <c r="C53" t="s">
        <v>16</v>
      </c>
      <c r="D53" t="s">
        <v>155</v>
      </c>
      <c r="E53" t="s">
        <v>25</v>
      </c>
      <c r="F53" s="1" t="s">
        <v>156</v>
      </c>
      <c r="G53" t="s">
        <v>157</v>
      </c>
      <c r="H53">
        <v>15450</v>
      </c>
      <c r="I53" s="2">
        <v>44218</v>
      </c>
      <c r="J53" s="2">
        <v>44377</v>
      </c>
      <c r="K53">
        <v>15450</v>
      </c>
    </row>
    <row r="54" spans="1:11" x14ac:dyDescent="0.25">
      <c r="A54" t="str">
        <f>"ZB83086350"</f>
        <v>ZB83086350</v>
      </c>
      <c r="B54" t="str">
        <f t="shared" si="1"/>
        <v>06363391001</v>
      </c>
      <c r="C54" t="s">
        <v>16</v>
      </c>
      <c r="D54" t="s">
        <v>158</v>
      </c>
      <c r="E54" t="s">
        <v>25</v>
      </c>
      <c r="F54" s="1" t="s">
        <v>159</v>
      </c>
      <c r="G54" t="s">
        <v>160</v>
      </c>
      <c r="H54">
        <v>270</v>
      </c>
      <c r="I54" s="2">
        <v>44235</v>
      </c>
      <c r="J54" s="2">
        <v>44253</v>
      </c>
      <c r="K54">
        <v>270</v>
      </c>
    </row>
    <row r="55" spans="1:11" x14ac:dyDescent="0.25">
      <c r="A55" t="str">
        <f>"Z7E305473A"</f>
        <v>Z7E305473A</v>
      </c>
      <c r="B55" t="str">
        <f t="shared" si="1"/>
        <v>06363391001</v>
      </c>
      <c r="C55" t="s">
        <v>16</v>
      </c>
      <c r="D55" t="s">
        <v>161</v>
      </c>
      <c r="E55" t="s">
        <v>25</v>
      </c>
      <c r="F55" s="1" t="s">
        <v>162</v>
      </c>
      <c r="G55" t="s">
        <v>163</v>
      </c>
      <c r="H55">
        <v>7750</v>
      </c>
      <c r="I55" s="2">
        <v>44231</v>
      </c>
      <c r="J55" s="2">
        <v>44239</v>
      </c>
      <c r="K55">
        <v>7750</v>
      </c>
    </row>
    <row r="56" spans="1:11" x14ac:dyDescent="0.25">
      <c r="A56" t="str">
        <f>"86094620CD"</f>
        <v>86094620CD</v>
      </c>
      <c r="B56" t="str">
        <f t="shared" si="1"/>
        <v>06363391001</v>
      </c>
      <c r="C56" t="s">
        <v>16</v>
      </c>
      <c r="D56" t="s">
        <v>164</v>
      </c>
      <c r="E56" t="s">
        <v>18</v>
      </c>
      <c r="F56" s="1" t="s">
        <v>22</v>
      </c>
      <c r="G56" t="s">
        <v>23</v>
      </c>
      <c r="H56">
        <v>52986.42</v>
      </c>
      <c r="I56" s="2">
        <v>44230</v>
      </c>
      <c r="J56" s="2">
        <v>44959</v>
      </c>
      <c r="K56">
        <v>12603.89</v>
      </c>
    </row>
    <row r="57" spans="1:11" x14ac:dyDescent="0.25">
      <c r="A57" t="str">
        <f>"8630033087"</f>
        <v>8630033087</v>
      </c>
      <c r="B57" t="str">
        <f t="shared" si="1"/>
        <v>06363391001</v>
      </c>
      <c r="C57" t="s">
        <v>16</v>
      </c>
      <c r="D57" t="s">
        <v>165</v>
      </c>
      <c r="E57" t="s">
        <v>18</v>
      </c>
      <c r="F57" s="1" t="s">
        <v>39</v>
      </c>
      <c r="G57" t="s">
        <v>40</v>
      </c>
      <c r="H57">
        <v>0</v>
      </c>
      <c r="I57" s="2">
        <v>44317</v>
      </c>
      <c r="J57" s="2">
        <v>44681</v>
      </c>
      <c r="K57">
        <v>183834.78</v>
      </c>
    </row>
    <row r="58" spans="1:11" x14ac:dyDescent="0.25">
      <c r="A58" t="str">
        <f>"Z93305F391"</f>
        <v>Z93305F391</v>
      </c>
      <c r="B58" t="str">
        <f t="shared" si="1"/>
        <v>06363391001</v>
      </c>
      <c r="C58" t="s">
        <v>16</v>
      </c>
      <c r="D58" t="s">
        <v>166</v>
      </c>
      <c r="E58" t="s">
        <v>25</v>
      </c>
      <c r="F58" s="1" t="s">
        <v>167</v>
      </c>
      <c r="G58" t="s">
        <v>168</v>
      </c>
      <c r="H58">
        <v>1515</v>
      </c>
      <c r="I58" s="2">
        <v>44236</v>
      </c>
      <c r="J58" s="2">
        <v>45350</v>
      </c>
      <c r="K58">
        <v>505</v>
      </c>
    </row>
    <row r="59" spans="1:11" x14ac:dyDescent="0.25">
      <c r="A59" t="str">
        <f>"Z6330DB7C4"</f>
        <v>Z6330DB7C4</v>
      </c>
      <c r="B59" t="str">
        <f t="shared" si="1"/>
        <v>06363391001</v>
      </c>
      <c r="C59" t="s">
        <v>16</v>
      </c>
      <c r="D59" t="s">
        <v>169</v>
      </c>
      <c r="E59" t="s">
        <v>25</v>
      </c>
      <c r="F59" s="1" t="s">
        <v>170</v>
      </c>
      <c r="G59" t="s">
        <v>171</v>
      </c>
      <c r="H59">
        <v>2270</v>
      </c>
      <c r="I59" s="2">
        <v>44258</v>
      </c>
      <c r="J59" s="2">
        <v>44285</v>
      </c>
      <c r="K59">
        <v>2270</v>
      </c>
    </row>
    <row r="60" spans="1:11" x14ac:dyDescent="0.25">
      <c r="A60" t="str">
        <f>"ZD330D2A5F"</f>
        <v>ZD330D2A5F</v>
      </c>
      <c r="B60" t="str">
        <f t="shared" si="1"/>
        <v>06363391001</v>
      </c>
      <c r="C60" t="s">
        <v>16</v>
      </c>
      <c r="D60" t="s">
        <v>172</v>
      </c>
      <c r="E60" t="s">
        <v>25</v>
      </c>
      <c r="F60" s="1" t="s">
        <v>173</v>
      </c>
      <c r="G60" t="s">
        <v>174</v>
      </c>
      <c r="H60">
        <v>6200</v>
      </c>
      <c r="I60" s="2">
        <v>44270</v>
      </c>
      <c r="J60" s="2">
        <v>44377</v>
      </c>
      <c r="K60">
        <v>6200</v>
      </c>
    </row>
    <row r="61" spans="1:11" x14ac:dyDescent="0.25">
      <c r="A61" t="str">
        <f>"86054978C5"</f>
        <v>86054978C5</v>
      </c>
      <c r="B61" t="str">
        <f t="shared" si="1"/>
        <v>06363391001</v>
      </c>
      <c r="C61" t="s">
        <v>16</v>
      </c>
      <c r="D61" t="s">
        <v>175</v>
      </c>
      <c r="E61" t="s">
        <v>32</v>
      </c>
      <c r="F61" s="1" t="s">
        <v>176</v>
      </c>
      <c r="G61" t="s">
        <v>177</v>
      </c>
      <c r="H61">
        <v>74000</v>
      </c>
      <c r="I61" s="2">
        <v>44266</v>
      </c>
      <c r="J61" s="2">
        <v>44561</v>
      </c>
      <c r="K61">
        <v>18095.55</v>
      </c>
    </row>
    <row r="62" spans="1:11" x14ac:dyDescent="0.25">
      <c r="A62" t="str">
        <f>"86666097FD"</f>
        <v>86666097FD</v>
      </c>
      <c r="B62" t="str">
        <f t="shared" si="1"/>
        <v>06363391001</v>
      </c>
      <c r="C62" t="s">
        <v>16</v>
      </c>
      <c r="D62" t="s">
        <v>178</v>
      </c>
      <c r="E62" t="s">
        <v>18</v>
      </c>
      <c r="F62" s="1" t="s">
        <v>179</v>
      </c>
      <c r="G62" t="s">
        <v>180</v>
      </c>
      <c r="H62">
        <v>387936.26</v>
      </c>
      <c r="I62" s="2">
        <v>44278</v>
      </c>
      <c r="J62" s="2">
        <v>45738</v>
      </c>
      <c r="K62">
        <v>138352.01</v>
      </c>
    </row>
    <row r="63" spans="1:11" x14ac:dyDescent="0.25">
      <c r="A63" t="str">
        <f>"Z253125EFE"</f>
        <v>Z253125EFE</v>
      </c>
      <c r="B63" t="str">
        <f t="shared" si="1"/>
        <v>06363391001</v>
      </c>
      <c r="C63" t="s">
        <v>16</v>
      </c>
      <c r="D63" t="s">
        <v>181</v>
      </c>
      <c r="E63" t="s">
        <v>25</v>
      </c>
      <c r="F63" s="1" t="s">
        <v>182</v>
      </c>
      <c r="G63" t="s">
        <v>183</v>
      </c>
      <c r="H63">
        <v>2900</v>
      </c>
      <c r="I63" s="2">
        <v>44284</v>
      </c>
      <c r="K63">
        <v>2900</v>
      </c>
    </row>
    <row r="64" spans="1:11" x14ac:dyDescent="0.25">
      <c r="A64" t="str">
        <f>"Z0331382D5"</f>
        <v>Z0331382D5</v>
      </c>
      <c r="B64" t="str">
        <f t="shared" si="1"/>
        <v>06363391001</v>
      </c>
      <c r="C64" t="s">
        <v>16</v>
      </c>
      <c r="D64" t="s">
        <v>184</v>
      </c>
      <c r="E64" t="s">
        <v>25</v>
      </c>
      <c r="F64" s="1" t="s">
        <v>185</v>
      </c>
      <c r="G64" t="s">
        <v>186</v>
      </c>
      <c r="H64">
        <v>4000</v>
      </c>
      <c r="I64" s="2">
        <v>44292</v>
      </c>
      <c r="J64" s="2">
        <v>44656</v>
      </c>
      <c r="K64">
        <v>1950</v>
      </c>
    </row>
    <row r="65" spans="1:11" x14ac:dyDescent="0.25">
      <c r="A65" t="str">
        <f>"ZEA31437BB"</f>
        <v>ZEA31437BB</v>
      </c>
      <c r="B65" t="str">
        <f t="shared" si="1"/>
        <v>06363391001</v>
      </c>
      <c r="C65" t="s">
        <v>16</v>
      </c>
      <c r="D65" t="s">
        <v>187</v>
      </c>
      <c r="E65" t="s">
        <v>25</v>
      </c>
      <c r="F65" s="1" t="s">
        <v>188</v>
      </c>
      <c r="G65" t="s">
        <v>189</v>
      </c>
      <c r="H65">
        <v>5000</v>
      </c>
      <c r="I65" s="2">
        <v>44293</v>
      </c>
      <c r="J65" s="2">
        <v>44657</v>
      </c>
      <c r="K65">
        <v>2179.0500000000002</v>
      </c>
    </row>
    <row r="66" spans="1:11" x14ac:dyDescent="0.25">
      <c r="A66" t="str">
        <f>"ZA9314BB3E"</f>
        <v>ZA9314BB3E</v>
      </c>
      <c r="B66" t="str">
        <f t="shared" si="1"/>
        <v>06363391001</v>
      </c>
      <c r="C66" t="s">
        <v>16</v>
      </c>
      <c r="D66" t="s">
        <v>190</v>
      </c>
      <c r="E66" t="s">
        <v>25</v>
      </c>
      <c r="F66" s="1" t="s">
        <v>191</v>
      </c>
      <c r="G66" t="s">
        <v>192</v>
      </c>
      <c r="H66">
        <v>2400</v>
      </c>
      <c r="I66" s="2">
        <v>44295</v>
      </c>
      <c r="J66" s="2">
        <v>45024</v>
      </c>
      <c r="K66">
        <v>1000</v>
      </c>
    </row>
    <row r="67" spans="1:11" x14ac:dyDescent="0.25">
      <c r="A67" t="str">
        <f>"ZE33142E00"</f>
        <v>ZE33142E00</v>
      </c>
      <c r="B67" t="str">
        <f t="shared" ref="B67:B98" si="2">"06363391001"</f>
        <v>06363391001</v>
      </c>
      <c r="C67" t="s">
        <v>16</v>
      </c>
      <c r="D67" t="s">
        <v>193</v>
      </c>
      <c r="E67" t="s">
        <v>25</v>
      </c>
      <c r="F67" s="1" t="s">
        <v>194</v>
      </c>
      <c r="G67" t="s">
        <v>195</v>
      </c>
      <c r="H67">
        <v>619</v>
      </c>
      <c r="I67" s="2">
        <v>44298</v>
      </c>
      <c r="J67" s="2">
        <v>44316</v>
      </c>
      <c r="K67">
        <v>619</v>
      </c>
    </row>
    <row r="68" spans="1:11" x14ac:dyDescent="0.25">
      <c r="A68" t="str">
        <f>"Z1431789F7"</f>
        <v>Z1431789F7</v>
      </c>
      <c r="B68" t="str">
        <f t="shared" si="2"/>
        <v>06363391001</v>
      </c>
      <c r="C68" t="s">
        <v>16</v>
      </c>
      <c r="D68" t="s">
        <v>196</v>
      </c>
      <c r="E68" t="s">
        <v>25</v>
      </c>
      <c r="F68" s="1" t="s">
        <v>197</v>
      </c>
      <c r="G68" t="s">
        <v>198</v>
      </c>
      <c r="H68">
        <v>3900</v>
      </c>
      <c r="I68" s="2">
        <v>44312</v>
      </c>
      <c r="J68" s="2">
        <v>44377</v>
      </c>
      <c r="K68">
        <v>3900</v>
      </c>
    </row>
    <row r="69" spans="1:11" x14ac:dyDescent="0.25">
      <c r="A69" t="str">
        <f>"Z6F318133F"</f>
        <v>Z6F318133F</v>
      </c>
      <c r="B69" t="str">
        <f t="shared" si="2"/>
        <v>06363391001</v>
      </c>
      <c r="C69" t="s">
        <v>16</v>
      </c>
      <c r="D69" t="s">
        <v>199</v>
      </c>
      <c r="E69" t="s">
        <v>25</v>
      </c>
      <c r="F69" s="1" t="s">
        <v>200</v>
      </c>
      <c r="G69" t="s">
        <v>87</v>
      </c>
      <c r="H69">
        <v>3329.99</v>
      </c>
      <c r="I69" s="2">
        <v>44313</v>
      </c>
      <c r="J69" s="2">
        <v>44377</v>
      </c>
      <c r="K69">
        <v>3329.99</v>
      </c>
    </row>
    <row r="70" spans="1:11" x14ac:dyDescent="0.25">
      <c r="A70" t="str">
        <f>"ZCC31A36E7"</f>
        <v>ZCC31A36E7</v>
      </c>
      <c r="B70" t="str">
        <f t="shared" si="2"/>
        <v>06363391001</v>
      </c>
      <c r="C70" t="s">
        <v>16</v>
      </c>
      <c r="D70" t="s">
        <v>201</v>
      </c>
      <c r="E70" t="s">
        <v>25</v>
      </c>
      <c r="F70" s="1" t="s">
        <v>202</v>
      </c>
      <c r="G70" t="s">
        <v>203</v>
      </c>
      <c r="H70">
        <v>348.9</v>
      </c>
      <c r="I70" s="2">
        <v>44326</v>
      </c>
      <c r="J70" s="2">
        <v>44377</v>
      </c>
      <c r="K70">
        <v>348.4</v>
      </c>
    </row>
    <row r="71" spans="1:11" x14ac:dyDescent="0.25">
      <c r="A71" t="str">
        <f>"ZBC31D15DD"</f>
        <v>ZBC31D15DD</v>
      </c>
      <c r="B71" t="str">
        <f t="shared" si="2"/>
        <v>06363391001</v>
      </c>
      <c r="C71" t="s">
        <v>16</v>
      </c>
      <c r="D71" t="s">
        <v>204</v>
      </c>
      <c r="E71" t="s">
        <v>25</v>
      </c>
      <c r="F71" s="1" t="s">
        <v>205</v>
      </c>
      <c r="G71" t="s">
        <v>206</v>
      </c>
      <c r="H71">
        <v>185</v>
      </c>
      <c r="I71" s="2">
        <v>44348</v>
      </c>
      <c r="J71" s="2">
        <v>44361</v>
      </c>
      <c r="K71">
        <v>185</v>
      </c>
    </row>
    <row r="72" spans="1:11" x14ac:dyDescent="0.25">
      <c r="A72" t="str">
        <f>"Z1B3208FE0"</f>
        <v>Z1B3208FE0</v>
      </c>
      <c r="B72" t="str">
        <f t="shared" si="2"/>
        <v>06363391001</v>
      </c>
      <c r="C72" t="s">
        <v>16</v>
      </c>
      <c r="D72" t="s">
        <v>207</v>
      </c>
      <c r="E72" t="s">
        <v>25</v>
      </c>
      <c r="F72" s="1" t="s">
        <v>208</v>
      </c>
      <c r="G72" t="s">
        <v>209</v>
      </c>
      <c r="H72">
        <v>4900</v>
      </c>
      <c r="I72" s="2">
        <v>44357</v>
      </c>
      <c r="J72" s="2">
        <v>44419</v>
      </c>
      <c r="K72">
        <v>4900</v>
      </c>
    </row>
    <row r="73" spans="1:11" x14ac:dyDescent="0.25">
      <c r="A73" t="str">
        <f>"Z7D31BCA27"</f>
        <v>Z7D31BCA27</v>
      </c>
      <c r="B73" t="str">
        <f t="shared" si="2"/>
        <v>06363391001</v>
      </c>
      <c r="C73" t="s">
        <v>16</v>
      </c>
      <c r="D73" t="s">
        <v>210</v>
      </c>
      <c r="E73" t="s">
        <v>25</v>
      </c>
      <c r="F73" s="1" t="s">
        <v>211</v>
      </c>
      <c r="G73" t="s">
        <v>212</v>
      </c>
      <c r="H73">
        <v>5200</v>
      </c>
      <c r="I73" s="2">
        <v>44333</v>
      </c>
      <c r="J73" s="2">
        <v>44365</v>
      </c>
      <c r="K73">
        <v>5050</v>
      </c>
    </row>
    <row r="74" spans="1:11" x14ac:dyDescent="0.25">
      <c r="A74" t="str">
        <f>"Z9A31F0F72"</f>
        <v>Z9A31F0F72</v>
      </c>
      <c r="B74" t="str">
        <f t="shared" si="2"/>
        <v>06363391001</v>
      </c>
      <c r="C74" t="s">
        <v>16</v>
      </c>
      <c r="D74" t="s">
        <v>213</v>
      </c>
      <c r="E74" t="s">
        <v>25</v>
      </c>
      <c r="F74" s="1" t="s">
        <v>214</v>
      </c>
      <c r="G74" t="s">
        <v>215</v>
      </c>
      <c r="H74">
        <v>185</v>
      </c>
      <c r="I74" s="2">
        <v>44357</v>
      </c>
      <c r="J74" s="2">
        <v>44393</v>
      </c>
      <c r="K74">
        <v>185</v>
      </c>
    </row>
    <row r="75" spans="1:11" x14ac:dyDescent="0.25">
      <c r="A75" t="str">
        <f>"Z373208D9E"</f>
        <v>Z373208D9E</v>
      </c>
      <c r="B75" t="str">
        <f t="shared" si="2"/>
        <v>06363391001</v>
      </c>
      <c r="C75" t="s">
        <v>16</v>
      </c>
      <c r="D75" t="s">
        <v>216</v>
      </c>
      <c r="E75" t="s">
        <v>25</v>
      </c>
      <c r="F75" s="1" t="s">
        <v>217</v>
      </c>
      <c r="G75" t="s">
        <v>218</v>
      </c>
      <c r="H75">
        <v>650</v>
      </c>
      <c r="I75" s="2">
        <v>44357</v>
      </c>
      <c r="J75" s="2">
        <v>44393</v>
      </c>
      <c r="K75">
        <v>0</v>
      </c>
    </row>
    <row r="76" spans="1:11" x14ac:dyDescent="0.25">
      <c r="A76" t="str">
        <f>"Z5A323AA5E"</f>
        <v>Z5A323AA5E</v>
      </c>
      <c r="B76" t="str">
        <f t="shared" si="2"/>
        <v>06363391001</v>
      </c>
      <c r="C76" t="s">
        <v>16</v>
      </c>
      <c r="D76" t="s">
        <v>219</v>
      </c>
      <c r="E76" t="s">
        <v>25</v>
      </c>
      <c r="F76" s="1" t="s">
        <v>220</v>
      </c>
      <c r="G76" t="s">
        <v>221</v>
      </c>
      <c r="H76">
        <v>11036</v>
      </c>
      <c r="I76" s="2">
        <v>44368</v>
      </c>
      <c r="J76" s="2">
        <v>44439</v>
      </c>
      <c r="K76">
        <v>11036</v>
      </c>
    </row>
    <row r="77" spans="1:11" x14ac:dyDescent="0.25">
      <c r="A77" t="str">
        <f>"ZEF31A3397"</f>
        <v>ZEF31A3397</v>
      </c>
      <c r="B77" t="str">
        <f t="shared" si="2"/>
        <v>06363391001</v>
      </c>
      <c r="C77" t="s">
        <v>16</v>
      </c>
      <c r="D77" t="s">
        <v>222</v>
      </c>
      <c r="E77" t="s">
        <v>25</v>
      </c>
      <c r="F77" s="1" t="s">
        <v>223</v>
      </c>
      <c r="G77" t="s">
        <v>224</v>
      </c>
      <c r="H77">
        <v>4719.3999999999996</v>
      </c>
      <c r="I77" s="2">
        <v>44372</v>
      </c>
      <c r="J77" s="2">
        <v>44407</v>
      </c>
      <c r="K77">
        <v>4719.3999999999996</v>
      </c>
    </row>
    <row r="78" spans="1:11" x14ac:dyDescent="0.25">
      <c r="A78" t="str">
        <f>"ZC4325B70E"</f>
        <v>ZC4325B70E</v>
      </c>
      <c r="B78" t="str">
        <f t="shared" si="2"/>
        <v>06363391001</v>
      </c>
      <c r="C78" t="s">
        <v>16</v>
      </c>
      <c r="D78" t="s">
        <v>225</v>
      </c>
      <c r="E78" t="s">
        <v>25</v>
      </c>
      <c r="F78" s="1" t="s">
        <v>226</v>
      </c>
      <c r="G78" t="s">
        <v>227</v>
      </c>
      <c r="H78">
        <v>155.5</v>
      </c>
      <c r="I78" s="2">
        <v>44384</v>
      </c>
      <c r="J78" s="2">
        <v>44394</v>
      </c>
      <c r="K78">
        <v>155.5</v>
      </c>
    </row>
    <row r="79" spans="1:11" x14ac:dyDescent="0.25">
      <c r="A79" t="str">
        <f>"Z6A3275125"</f>
        <v>Z6A3275125</v>
      </c>
      <c r="B79" t="str">
        <f t="shared" si="2"/>
        <v>06363391001</v>
      </c>
      <c r="C79" t="s">
        <v>16</v>
      </c>
      <c r="D79" t="s">
        <v>228</v>
      </c>
      <c r="E79" t="s">
        <v>25</v>
      </c>
      <c r="F79" s="1" t="s">
        <v>229</v>
      </c>
      <c r="G79" t="s">
        <v>230</v>
      </c>
      <c r="H79">
        <v>4950</v>
      </c>
      <c r="I79" s="2">
        <v>44396</v>
      </c>
      <c r="J79" s="2">
        <v>44403</v>
      </c>
      <c r="K79">
        <v>4950</v>
      </c>
    </row>
    <row r="80" spans="1:11" x14ac:dyDescent="0.25">
      <c r="A80" t="str">
        <f>"ZD732766AE"</f>
        <v>ZD732766AE</v>
      </c>
      <c r="B80" t="str">
        <f t="shared" si="2"/>
        <v>06363391001</v>
      </c>
      <c r="C80" t="s">
        <v>16</v>
      </c>
      <c r="D80" t="s">
        <v>231</v>
      </c>
      <c r="E80" t="s">
        <v>25</v>
      </c>
      <c r="F80" s="1" t="s">
        <v>26</v>
      </c>
      <c r="G80" t="s">
        <v>27</v>
      </c>
      <c r="H80">
        <v>546.1</v>
      </c>
      <c r="I80" s="2">
        <v>44391</v>
      </c>
      <c r="J80" s="2">
        <v>44530</v>
      </c>
      <c r="K80">
        <v>546.1</v>
      </c>
    </row>
    <row r="81" spans="1:11" x14ac:dyDescent="0.25">
      <c r="A81" t="str">
        <f>"Z2E3021D5E"</f>
        <v>Z2E3021D5E</v>
      </c>
      <c r="B81" t="str">
        <f t="shared" si="2"/>
        <v>06363391001</v>
      </c>
      <c r="C81" t="s">
        <v>16</v>
      </c>
      <c r="D81" t="s">
        <v>232</v>
      </c>
      <c r="E81" t="s">
        <v>25</v>
      </c>
      <c r="F81" s="1" t="s">
        <v>233</v>
      </c>
      <c r="G81" t="s">
        <v>234</v>
      </c>
      <c r="H81">
        <v>22398.68</v>
      </c>
      <c r="I81" s="2">
        <v>44242</v>
      </c>
      <c r="J81" s="2">
        <v>44399</v>
      </c>
      <c r="K81">
        <v>15990.72</v>
      </c>
    </row>
    <row r="82" spans="1:11" x14ac:dyDescent="0.25">
      <c r="A82" t="str">
        <f>"ZE0326382E"</f>
        <v>ZE0326382E</v>
      </c>
      <c r="B82" t="str">
        <f t="shared" si="2"/>
        <v>06363391001</v>
      </c>
      <c r="C82" t="s">
        <v>16</v>
      </c>
      <c r="D82" t="s">
        <v>235</v>
      </c>
      <c r="E82" t="s">
        <v>25</v>
      </c>
      <c r="F82" s="1" t="s">
        <v>236</v>
      </c>
      <c r="G82" t="s">
        <v>237</v>
      </c>
      <c r="H82">
        <v>180</v>
      </c>
      <c r="I82" s="2">
        <v>44399</v>
      </c>
      <c r="J82" s="2">
        <v>44439</v>
      </c>
      <c r="K82">
        <v>180</v>
      </c>
    </row>
    <row r="83" spans="1:11" x14ac:dyDescent="0.25">
      <c r="A83" t="str">
        <f>"865977720D"</f>
        <v>865977720D</v>
      </c>
      <c r="B83" t="str">
        <f t="shared" si="2"/>
        <v>06363391001</v>
      </c>
      <c r="C83" t="s">
        <v>16</v>
      </c>
      <c r="D83" t="s">
        <v>238</v>
      </c>
      <c r="E83" t="s">
        <v>32</v>
      </c>
      <c r="F83" s="1" t="s">
        <v>239</v>
      </c>
      <c r="G83" t="s">
        <v>240</v>
      </c>
      <c r="H83">
        <v>11891</v>
      </c>
      <c r="I83" s="2">
        <v>44348</v>
      </c>
      <c r="J83" s="2">
        <v>44561</v>
      </c>
      <c r="K83">
        <v>11891</v>
      </c>
    </row>
    <row r="84" spans="1:11" x14ac:dyDescent="0.25">
      <c r="A84" t="str">
        <f>"8659696F31"</f>
        <v>8659696F31</v>
      </c>
      <c r="B84" t="str">
        <f t="shared" si="2"/>
        <v>06363391001</v>
      </c>
      <c r="C84" t="s">
        <v>16</v>
      </c>
      <c r="D84" t="s">
        <v>241</v>
      </c>
      <c r="E84" t="s">
        <v>32</v>
      </c>
      <c r="F84" s="1" t="s">
        <v>239</v>
      </c>
      <c r="G84" t="s">
        <v>240</v>
      </c>
      <c r="H84">
        <v>26852</v>
      </c>
      <c r="I84" s="2">
        <v>44354</v>
      </c>
      <c r="J84" s="2">
        <v>44561</v>
      </c>
      <c r="K84">
        <v>9832.4</v>
      </c>
    </row>
    <row r="85" spans="1:11" x14ac:dyDescent="0.25">
      <c r="A85" t="str">
        <f>"8659746876"</f>
        <v>8659746876</v>
      </c>
      <c r="B85" t="str">
        <f t="shared" si="2"/>
        <v>06363391001</v>
      </c>
      <c r="C85" t="s">
        <v>16</v>
      </c>
      <c r="D85" t="s">
        <v>242</v>
      </c>
      <c r="E85" t="s">
        <v>32</v>
      </c>
      <c r="F85" s="1" t="s">
        <v>239</v>
      </c>
      <c r="G85" t="s">
        <v>240</v>
      </c>
      <c r="H85">
        <v>9017.7999999999993</v>
      </c>
      <c r="I85" s="2">
        <v>44378</v>
      </c>
      <c r="J85" s="2">
        <v>44561</v>
      </c>
      <c r="K85">
        <v>9017.7999999999993</v>
      </c>
    </row>
    <row r="86" spans="1:11" x14ac:dyDescent="0.25">
      <c r="A86" t="str">
        <f>"8659764751"</f>
        <v>8659764751</v>
      </c>
      <c r="B86" t="str">
        <f t="shared" si="2"/>
        <v>06363391001</v>
      </c>
      <c r="C86" t="s">
        <v>16</v>
      </c>
      <c r="D86" t="s">
        <v>243</v>
      </c>
      <c r="E86" t="s">
        <v>32</v>
      </c>
      <c r="F86" s="1" t="s">
        <v>239</v>
      </c>
      <c r="G86" t="s">
        <v>240</v>
      </c>
      <c r="H86">
        <v>11583</v>
      </c>
      <c r="I86" s="2">
        <v>44362</v>
      </c>
      <c r="J86" s="2">
        <v>44561</v>
      </c>
      <c r="K86">
        <v>11583</v>
      </c>
    </row>
    <row r="87" spans="1:11" x14ac:dyDescent="0.25">
      <c r="A87" t="str">
        <f>"Z4D32A80EC"</f>
        <v>Z4D32A80EC</v>
      </c>
      <c r="B87" t="str">
        <f t="shared" si="2"/>
        <v>06363391001</v>
      </c>
      <c r="C87" t="s">
        <v>16</v>
      </c>
      <c r="D87" t="s">
        <v>244</v>
      </c>
      <c r="E87" t="s">
        <v>25</v>
      </c>
      <c r="F87" s="1" t="s">
        <v>245</v>
      </c>
      <c r="G87" t="s">
        <v>246</v>
      </c>
      <c r="H87">
        <v>95.05</v>
      </c>
      <c r="I87" s="2">
        <v>44411</v>
      </c>
      <c r="J87" s="2">
        <v>44439</v>
      </c>
      <c r="K87">
        <v>95.04</v>
      </c>
    </row>
    <row r="88" spans="1:11" x14ac:dyDescent="0.25">
      <c r="A88" t="str">
        <f>"Z5832B15FA"</f>
        <v>Z5832B15FA</v>
      </c>
      <c r="B88" t="str">
        <f t="shared" si="2"/>
        <v>06363391001</v>
      </c>
      <c r="C88" t="s">
        <v>16</v>
      </c>
      <c r="D88" t="s">
        <v>247</v>
      </c>
      <c r="E88" t="s">
        <v>25</v>
      </c>
      <c r="F88" s="1" t="s">
        <v>194</v>
      </c>
      <c r="G88" t="s">
        <v>195</v>
      </c>
      <c r="H88">
        <v>680</v>
      </c>
      <c r="I88" s="2">
        <v>44412</v>
      </c>
      <c r="J88" s="2">
        <v>44439</v>
      </c>
      <c r="K88">
        <v>680</v>
      </c>
    </row>
    <row r="89" spans="1:11" x14ac:dyDescent="0.25">
      <c r="A89" t="str">
        <f>"Z1632E769C"</f>
        <v>Z1632E769C</v>
      </c>
      <c r="B89" t="str">
        <f t="shared" si="2"/>
        <v>06363391001</v>
      </c>
      <c r="C89" t="s">
        <v>16</v>
      </c>
      <c r="D89" t="s">
        <v>248</v>
      </c>
      <c r="E89" t="s">
        <v>25</v>
      </c>
      <c r="F89" s="1" t="s">
        <v>249</v>
      </c>
      <c r="G89" t="s">
        <v>250</v>
      </c>
      <c r="H89">
        <v>720</v>
      </c>
      <c r="I89" s="2">
        <v>44441</v>
      </c>
      <c r="J89" s="2">
        <v>44441</v>
      </c>
      <c r="K89">
        <v>720</v>
      </c>
    </row>
    <row r="90" spans="1:11" x14ac:dyDescent="0.25">
      <c r="A90" t="str">
        <f>"Z3932B8442"</f>
        <v>Z3932B8442</v>
      </c>
      <c r="B90" t="str">
        <f t="shared" si="2"/>
        <v>06363391001</v>
      </c>
      <c r="C90" t="s">
        <v>16</v>
      </c>
      <c r="D90" t="s">
        <v>251</v>
      </c>
      <c r="E90" t="s">
        <v>25</v>
      </c>
      <c r="F90" s="1" t="s">
        <v>252</v>
      </c>
      <c r="G90" t="s">
        <v>253</v>
      </c>
      <c r="H90">
        <v>1191</v>
      </c>
      <c r="I90" s="2">
        <v>44445</v>
      </c>
      <c r="J90" s="2">
        <v>44469</v>
      </c>
      <c r="K90">
        <v>1191</v>
      </c>
    </row>
    <row r="91" spans="1:11" x14ac:dyDescent="0.25">
      <c r="A91" t="str">
        <f>"Z5D32D52F0"</f>
        <v>Z5D32D52F0</v>
      </c>
      <c r="B91" t="str">
        <f t="shared" si="2"/>
        <v>06363391001</v>
      </c>
      <c r="C91" t="s">
        <v>16</v>
      </c>
      <c r="D91" t="s">
        <v>254</v>
      </c>
      <c r="E91" t="s">
        <v>25</v>
      </c>
      <c r="F91" s="1" t="s">
        <v>255</v>
      </c>
      <c r="G91" t="s">
        <v>256</v>
      </c>
      <c r="H91">
        <v>7350</v>
      </c>
      <c r="I91" s="2">
        <v>44438</v>
      </c>
      <c r="J91" s="2">
        <v>44454</v>
      </c>
      <c r="K91">
        <v>7350</v>
      </c>
    </row>
    <row r="92" spans="1:11" x14ac:dyDescent="0.25">
      <c r="A92" t="str">
        <f>"8827038E2E"</f>
        <v>8827038E2E</v>
      </c>
      <c r="B92" t="str">
        <f t="shared" si="2"/>
        <v>06363391001</v>
      </c>
      <c r="C92" t="s">
        <v>16</v>
      </c>
      <c r="D92" t="s">
        <v>257</v>
      </c>
      <c r="E92" t="s">
        <v>25</v>
      </c>
      <c r="F92" s="1" t="s">
        <v>258</v>
      </c>
      <c r="G92" t="s">
        <v>259</v>
      </c>
      <c r="H92">
        <v>54877.2</v>
      </c>
      <c r="I92" s="2">
        <v>44454</v>
      </c>
      <c r="J92" s="2">
        <v>45185</v>
      </c>
      <c r="K92">
        <v>3651</v>
      </c>
    </row>
    <row r="93" spans="1:11" x14ac:dyDescent="0.25">
      <c r="A93" t="str">
        <f>"Z0632D7651"</f>
        <v>Z0632D7651</v>
      </c>
      <c r="B93" t="str">
        <f t="shared" si="2"/>
        <v>06363391001</v>
      </c>
      <c r="C93" t="s">
        <v>16</v>
      </c>
      <c r="D93" t="s">
        <v>260</v>
      </c>
      <c r="E93" t="s">
        <v>25</v>
      </c>
      <c r="F93" s="1" t="s">
        <v>261</v>
      </c>
      <c r="G93" t="s">
        <v>262</v>
      </c>
      <c r="H93">
        <v>4900</v>
      </c>
      <c r="I93" s="2">
        <v>44435</v>
      </c>
      <c r="J93" s="2">
        <v>44799</v>
      </c>
      <c r="K93">
        <v>4887.8</v>
      </c>
    </row>
    <row r="94" spans="1:11" x14ac:dyDescent="0.25">
      <c r="A94" t="str">
        <f>"ZBB32C9688"</f>
        <v>ZBB32C9688</v>
      </c>
      <c r="B94" t="str">
        <f t="shared" si="2"/>
        <v>06363391001</v>
      </c>
      <c r="C94" t="s">
        <v>16</v>
      </c>
      <c r="D94" t="s">
        <v>263</v>
      </c>
      <c r="E94" t="s">
        <v>25</v>
      </c>
      <c r="F94" s="1" t="s">
        <v>264</v>
      </c>
      <c r="G94" t="s">
        <v>87</v>
      </c>
      <c r="H94">
        <v>39751.9</v>
      </c>
      <c r="I94" s="2">
        <v>44440</v>
      </c>
      <c r="J94" s="2">
        <v>44796</v>
      </c>
      <c r="K94">
        <v>0</v>
      </c>
    </row>
    <row r="95" spans="1:11" x14ac:dyDescent="0.25">
      <c r="A95" t="str">
        <f>"Z9432CA779"</f>
        <v>Z9432CA779</v>
      </c>
      <c r="B95" t="str">
        <f t="shared" si="2"/>
        <v>06363391001</v>
      </c>
      <c r="C95" t="s">
        <v>16</v>
      </c>
      <c r="D95" t="s">
        <v>265</v>
      </c>
      <c r="E95" t="s">
        <v>25</v>
      </c>
      <c r="F95" s="1" t="s">
        <v>266</v>
      </c>
      <c r="G95" t="s">
        <v>84</v>
      </c>
      <c r="H95">
        <v>25177.37</v>
      </c>
      <c r="I95" s="2">
        <v>44440</v>
      </c>
      <c r="J95" s="2">
        <v>44799</v>
      </c>
      <c r="K95">
        <v>2027.49</v>
      </c>
    </row>
    <row r="96" spans="1:11" x14ac:dyDescent="0.25">
      <c r="A96" t="str">
        <f>"ZD132CBFC2"</f>
        <v>ZD132CBFC2</v>
      </c>
      <c r="B96" t="str">
        <f t="shared" si="2"/>
        <v>06363391001</v>
      </c>
      <c r="C96" t="s">
        <v>16</v>
      </c>
      <c r="D96" t="s">
        <v>267</v>
      </c>
      <c r="E96" t="s">
        <v>25</v>
      </c>
      <c r="F96" s="1" t="s">
        <v>268</v>
      </c>
      <c r="G96" t="s">
        <v>120</v>
      </c>
      <c r="H96">
        <v>25979.200000000001</v>
      </c>
      <c r="I96" s="2">
        <v>44459</v>
      </c>
      <c r="J96" s="2">
        <v>44823</v>
      </c>
      <c r="K96">
        <v>5295.76</v>
      </c>
    </row>
    <row r="97" spans="1:11" x14ac:dyDescent="0.25">
      <c r="A97" t="str">
        <f>"Z5832F2837"</f>
        <v>Z5832F2837</v>
      </c>
      <c r="B97" t="str">
        <f t="shared" si="2"/>
        <v>06363391001</v>
      </c>
      <c r="C97" t="s">
        <v>16</v>
      </c>
      <c r="D97" t="s">
        <v>269</v>
      </c>
      <c r="E97" t="s">
        <v>18</v>
      </c>
      <c r="F97" s="1" t="s">
        <v>127</v>
      </c>
      <c r="G97" t="s">
        <v>128</v>
      </c>
      <c r="H97">
        <v>9045</v>
      </c>
      <c r="I97" s="2">
        <v>44460</v>
      </c>
      <c r="J97" s="2">
        <v>44486</v>
      </c>
      <c r="K97">
        <v>9039.59</v>
      </c>
    </row>
    <row r="98" spans="1:11" x14ac:dyDescent="0.25">
      <c r="A98" t="str">
        <f>"Z3832F2B5B"</f>
        <v>Z3832F2B5B</v>
      </c>
      <c r="B98" t="str">
        <f t="shared" si="2"/>
        <v>06363391001</v>
      </c>
      <c r="C98" t="s">
        <v>16</v>
      </c>
      <c r="D98" t="s">
        <v>270</v>
      </c>
      <c r="E98" t="s">
        <v>18</v>
      </c>
      <c r="F98" s="1" t="s">
        <v>130</v>
      </c>
      <c r="G98" t="s">
        <v>131</v>
      </c>
      <c r="H98">
        <v>21492</v>
      </c>
      <c r="I98" s="2">
        <v>44454</v>
      </c>
      <c r="J98" s="2">
        <v>45169</v>
      </c>
      <c r="K98">
        <v>21492</v>
      </c>
    </row>
    <row r="99" spans="1:11" x14ac:dyDescent="0.25">
      <c r="A99" t="str">
        <f>"891325283B"</f>
        <v>891325283B</v>
      </c>
      <c r="B99" t="str">
        <f t="shared" ref="B99:B124" si="3">"06363391001"</f>
        <v>06363391001</v>
      </c>
      <c r="C99" t="s">
        <v>16</v>
      </c>
      <c r="D99" t="s">
        <v>271</v>
      </c>
      <c r="E99" t="s">
        <v>18</v>
      </c>
      <c r="F99" s="1" t="s">
        <v>272</v>
      </c>
      <c r="G99" t="s">
        <v>273</v>
      </c>
      <c r="H99">
        <v>0</v>
      </c>
      <c r="I99" s="2">
        <v>44531</v>
      </c>
      <c r="J99" s="2">
        <v>44895</v>
      </c>
      <c r="K99">
        <v>0</v>
      </c>
    </row>
    <row r="100" spans="1:11" x14ac:dyDescent="0.25">
      <c r="A100" t="str">
        <f>"88292553B8"</f>
        <v>88292553B8</v>
      </c>
      <c r="B100" t="str">
        <f t="shared" si="3"/>
        <v>06363391001</v>
      </c>
      <c r="C100" t="s">
        <v>16</v>
      </c>
      <c r="D100" t="s">
        <v>274</v>
      </c>
      <c r="E100" t="s">
        <v>25</v>
      </c>
      <c r="F100" s="1" t="s">
        <v>275</v>
      </c>
      <c r="G100" t="s">
        <v>174</v>
      </c>
      <c r="H100">
        <v>100300</v>
      </c>
      <c r="I100" s="2">
        <v>44466</v>
      </c>
      <c r="J100" s="2">
        <v>44530</v>
      </c>
      <c r="K100">
        <v>0</v>
      </c>
    </row>
    <row r="101" spans="1:11" x14ac:dyDescent="0.25">
      <c r="A101" t="str">
        <f>"Z943352722"</f>
        <v>Z943352722</v>
      </c>
      <c r="B101" t="str">
        <f t="shared" si="3"/>
        <v>06363391001</v>
      </c>
      <c r="C101" t="s">
        <v>16</v>
      </c>
      <c r="D101" t="s">
        <v>276</v>
      </c>
      <c r="E101" t="s">
        <v>25</v>
      </c>
      <c r="F101" s="1" t="s">
        <v>252</v>
      </c>
      <c r="G101" t="s">
        <v>253</v>
      </c>
      <c r="H101">
        <v>1964</v>
      </c>
      <c r="I101" s="2">
        <v>44476</v>
      </c>
      <c r="J101" s="2">
        <v>44500</v>
      </c>
      <c r="K101">
        <v>1250</v>
      </c>
    </row>
    <row r="102" spans="1:11" x14ac:dyDescent="0.25">
      <c r="A102" t="str">
        <f>"Z6830230EC"</f>
        <v>Z6830230EC</v>
      </c>
      <c r="B102" t="str">
        <f t="shared" si="3"/>
        <v>06363391001</v>
      </c>
      <c r="C102" t="s">
        <v>16</v>
      </c>
      <c r="D102" t="s">
        <v>277</v>
      </c>
      <c r="E102" t="s">
        <v>25</v>
      </c>
      <c r="F102" s="1" t="s">
        <v>278</v>
      </c>
      <c r="G102" t="s">
        <v>279</v>
      </c>
      <c r="H102">
        <v>30941.09</v>
      </c>
      <c r="I102" s="2">
        <v>44208</v>
      </c>
      <c r="K102">
        <v>0</v>
      </c>
    </row>
    <row r="103" spans="1:11" x14ac:dyDescent="0.25">
      <c r="A103" t="str">
        <f>"8885317B89"</f>
        <v>8885317B89</v>
      </c>
      <c r="B103" t="str">
        <f t="shared" si="3"/>
        <v>06363391001</v>
      </c>
      <c r="C103" t="s">
        <v>16</v>
      </c>
      <c r="D103" t="s">
        <v>280</v>
      </c>
      <c r="E103" t="s">
        <v>18</v>
      </c>
      <c r="F103" s="1" t="s">
        <v>281</v>
      </c>
      <c r="G103" t="s">
        <v>282</v>
      </c>
      <c r="H103">
        <v>125177.99</v>
      </c>
      <c r="I103" s="2">
        <v>44501</v>
      </c>
      <c r="J103" s="2">
        <v>45595</v>
      </c>
      <c r="K103">
        <v>0</v>
      </c>
    </row>
    <row r="104" spans="1:11" x14ac:dyDescent="0.25">
      <c r="A104" t="str">
        <f>"Z7933916A4"</f>
        <v>Z7933916A4</v>
      </c>
      <c r="B104" t="str">
        <f t="shared" si="3"/>
        <v>06363391001</v>
      </c>
      <c r="C104" t="s">
        <v>16</v>
      </c>
      <c r="D104" t="s">
        <v>283</v>
      </c>
      <c r="E104" t="s">
        <v>25</v>
      </c>
      <c r="F104" s="1" t="s">
        <v>284</v>
      </c>
      <c r="G104" t="s">
        <v>87</v>
      </c>
      <c r="H104">
        <v>39350</v>
      </c>
      <c r="I104" s="2">
        <v>44496</v>
      </c>
      <c r="J104" s="2">
        <v>44530</v>
      </c>
      <c r="K104">
        <v>0</v>
      </c>
    </row>
    <row r="105" spans="1:11" x14ac:dyDescent="0.25">
      <c r="A105" t="str">
        <f>"Z3933C2283"</f>
        <v>Z3933C2283</v>
      </c>
      <c r="B105" t="str">
        <f t="shared" si="3"/>
        <v>06363391001</v>
      </c>
      <c r="C105" t="s">
        <v>16</v>
      </c>
      <c r="D105" t="s">
        <v>285</v>
      </c>
      <c r="E105" t="s">
        <v>25</v>
      </c>
      <c r="F105" s="1" t="s">
        <v>286</v>
      </c>
      <c r="G105" t="s">
        <v>287</v>
      </c>
      <c r="H105">
        <v>920</v>
      </c>
      <c r="I105" s="2">
        <v>44508</v>
      </c>
      <c r="J105" s="2">
        <v>44523</v>
      </c>
      <c r="K105">
        <v>920</v>
      </c>
    </row>
    <row r="106" spans="1:11" x14ac:dyDescent="0.25">
      <c r="A106" t="str">
        <f>"ZB3321D433"</f>
        <v>ZB3321D433</v>
      </c>
      <c r="B106" t="str">
        <f t="shared" si="3"/>
        <v>06363391001</v>
      </c>
      <c r="C106" t="s">
        <v>16</v>
      </c>
      <c r="D106" t="s">
        <v>288</v>
      </c>
      <c r="E106" t="s">
        <v>18</v>
      </c>
      <c r="F106" s="1" t="s">
        <v>289</v>
      </c>
      <c r="G106" t="s">
        <v>290</v>
      </c>
      <c r="H106">
        <v>6998.4</v>
      </c>
      <c r="I106" s="2">
        <v>44448</v>
      </c>
      <c r="J106" s="2">
        <v>45543</v>
      </c>
      <c r="K106">
        <v>0</v>
      </c>
    </row>
    <row r="107" spans="1:11" x14ac:dyDescent="0.25">
      <c r="A107" t="str">
        <f>"Z48342F6CF"</f>
        <v>Z48342F6CF</v>
      </c>
      <c r="B107" t="str">
        <f t="shared" si="3"/>
        <v>06363391001</v>
      </c>
      <c r="C107" t="s">
        <v>16</v>
      </c>
      <c r="D107" t="s">
        <v>291</v>
      </c>
      <c r="E107" t="s">
        <v>25</v>
      </c>
      <c r="F107" s="1" t="s">
        <v>292</v>
      </c>
      <c r="G107" t="s">
        <v>293</v>
      </c>
      <c r="H107">
        <v>2476.3200000000002</v>
      </c>
      <c r="I107" s="2">
        <v>44532</v>
      </c>
      <c r="J107" s="2">
        <v>44561</v>
      </c>
      <c r="K107">
        <v>2476.3200000000002</v>
      </c>
    </row>
    <row r="108" spans="1:11" x14ac:dyDescent="0.25">
      <c r="A108" t="str">
        <f>"Z6D33FE890"</f>
        <v>Z6D33FE890</v>
      </c>
      <c r="B108" t="str">
        <f t="shared" si="3"/>
        <v>06363391001</v>
      </c>
      <c r="C108" t="s">
        <v>16</v>
      </c>
      <c r="D108" t="s">
        <v>294</v>
      </c>
      <c r="E108" t="s">
        <v>25</v>
      </c>
      <c r="F108" s="1" t="s">
        <v>295</v>
      </c>
      <c r="G108" t="s">
        <v>296</v>
      </c>
      <c r="H108">
        <v>2800</v>
      </c>
      <c r="I108" s="2">
        <v>44525</v>
      </c>
      <c r="J108" s="2">
        <v>44530</v>
      </c>
      <c r="K108">
        <v>2800</v>
      </c>
    </row>
    <row r="109" spans="1:11" x14ac:dyDescent="0.25">
      <c r="A109" t="str">
        <f>"Z1E3483293"</f>
        <v>Z1E3483293</v>
      </c>
      <c r="B109" t="str">
        <f t="shared" si="3"/>
        <v>06363391001</v>
      </c>
      <c r="C109" t="s">
        <v>16</v>
      </c>
      <c r="D109" t="s">
        <v>297</v>
      </c>
      <c r="E109" t="s">
        <v>25</v>
      </c>
      <c r="F109" s="1" t="s">
        <v>298</v>
      </c>
      <c r="G109" t="s">
        <v>299</v>
      </c>
      <c r="H109">
        <v>119</v>
      </c>
      <c r="I109" s="2">
        <v>44552</v>
      </c>
      <c r="J109" s="2">
        <v>44592</v>
      </c>
      <c r="K109">
        <v>0</v>
      </c>
    </row>
    <row r="110" spans="1:11" x14ac:dyDescent="0.25">
      <c r="A110" t="str">
        <f>"ZDB344B35D"</f>
        <v>ZDB344B35D</v>
      </c>
      <c r="B110" t="str">
        <f t="shared" si="3"/>
        <v>06363391001</v>
      </c>
      <c r="C110" t="s">
        <v>16</v>
      </c>
      <c r="D110" t="s">
        <v>300</v>
      </c>
      <c r="E110" t="s">
        <v>25</v>
      </c>
      <c r="F110" s="1" t="s">
        <v>301</v>
      </c>
      <c r="G110" t="s">
        <v>302</v>
      </c>
      <c r="H110">
        <v>26188.09</v>
      </c>
      <c r="I110" s="2">
        <v>44562</v>
      </c>
      <c r="J110" s="2">
        <v>44742</v>
      </c>
      <c r="K110">
        <v>0</v>
      </c>
    </row>
    <row r="111" spans="1:11" x14ac:dyDescent="0.25">
      <c r="A111" t="str">
        <f>"Z2F344B025"</f>
        <v>Z2F344B025</v>
      </c>
      <c r="B111" t="str">
        <f t="shared" si="3"/>
        <v>06363391001</v>
      </c>
      <c r="C111" t="s">
        <v>16</v>
      </c>
      <c r="D111" t="s">
        <v>303</v>
      </c>
      <c r="E111" t="s">
        <v>25</v>
      </c>
      <c r="F111" s="1" t="s">
        <v>304</v>
      </c>
      <c r="G111" t="s">
        <v>234</v>
      </c>
      <c r="H111">
        <v>20112</v>
      </c>
      <c r="I111" s="2">
        <v>44552</v>
      </c>
      <c r="J111" s="2">
        <v>44592</v>
      </c>
      <c r="K111">
        <v>0</v>
      </c>
    </row>
    <row r="112" spans="1:11" x14ac:dyDescent="0.25">
      <c r="A112" t="str">
        <f>"ZD33492192"</f>
        <v>ZD33492192</v>
      </c>
      <c r="B112" t="str">
        <f t="shared" si="3"/>
        <v>06363391001</v>
      </c>
      <c r="C112" t="s">
        <v>16</v>
      </c>
      <c r="D112" t="s">
        <v>305</v>
      </c>
      <c r="E112" t="s">
        <v>25</v>
      </c>
      <c r="F112" s="1" t="s">
        <v>306</v>
      </c>
      <c r="G112" t="s">
        <v>307</v>
      </c>
      <c r="H112">
        <v>609.9</v>
      </c>
      <c r="I112" s="2">
        <v>44557</v>
      </c>
      <c r="J112" s="2">
        <v>44576</v>
      </c>
      <c r="K112">
        <v>0</v>
      </c>
    </row>
    <row r="113" spans="1:11" x14ac:dyDescent="0.25">
      <c r="A113" t="str">
        <f>"Z073419ECB"</f>
        <v>Z073419ECB</v>
      </c>
      <c r="B113" t="str">
        <f t="shared" si="3"/>
        <v>06363391001</v>
      </c>
      <c r="C113" t="s">
        <v>16</v>
      </c>
      <c r="D113" t="s">
        <v>308</v>
      </c>
      <c r="E113" t="s">
        <v>25</v>
      </c>
      <c r="F113" s="1" t="s">
        <v>309</v>
      </c>
      <c r="G113" t="s">
        <v>310</v>
      </c>
      <c r="H113">
        <v>878</v>
      </c>
      <c r="I113" s="2">
        <v>44550</v>
      </c>
      <c r="J113" s="2">
        <v>44592</v>
      </c>
      <c r="K113">
        <v>0</v>
      </c>
    </row>
    <row r="114" spans="1:11" x14ac:dyDescent="0.25">
      <c r="A114" t="str">
        <f>"ZAF344AF59"</f>
        <v>ZAF344AF59</v>
      </c>
      <c r="B114" t="str">
        <f t="shared" si="3"/>
        <v>06363391001</v>
      </c>
      <c r="C114" t="s">
        <v>16</v>
      </c>
      <c r="D114" t="s">
        <v>311</v>
      </c>
      <c r="E114" t="s">
        <v>25</v>
      </c>
      <c r="H114">
        <v>0</v>
      </c>
      <c r="K114">
        <v>0</v>
      </c>
    </row>
    <row r="115" spans="1:11" x14ac:dyDescent="0.25">
      <c r="A115" t="str">
        <f>"0000000000"</f>
        <v>0000000000</v>
      </c>
      <c r="B115" t="str">
        <f t="shared" si="3"/>
        <v>06363391001</v>
      </c>
      <c r="C115" t="s">
        <v>16</v>
      </c>
      <c r="D115" t="s">
        <v>312</v>
      </c>
      <c r="E115" t="s">
        <v>25</v>
      </c>
      <c r="H115">
        <v>0</v>
      </c>
      <c r="K115">
        <v>0</v>
      </c>
    </row>
    <row r="116" spans="1:11" x14ac:dyDescent="0.25">
      <c r="A116" t="str">
        <f>"0000000000"</f>
        <v>0000000000</v>
      </c>
      <c r="B116" t="str">
        <f t="shared" si="3"/>
        <v>06363391001</v>
      </c>
      <c r="C116" t="s">
        <v>16</v>
      </c>
      <c r="D116" t="s">
        <v>313</v>
      </c>
      <c r="E116" t="s">
        <v>25</v>
      </c>
      <c r="H116">
        <v>0</v>
      </c>
      <c r="K116">
        <v>0</v>
      </c>
    </row>
    <row r="117" spans="1:11" x14ac:dyDescent="0.25">
      <c r="A117" t="str">
        <f>"0000000000"</f>
        <v>0000000000</v>
      </c>
      <c r="B117" t="str">
        <f t="shared" si="3"/>
        <v>06363391001</v>
      </c>
      <c r="C117" t="s">
        <v>16</v>
      </c>
      <c r="D117" t="s">
        <v>314</v>
      </c>
      <c r="E117" t="s">
        <v>25</v>
      </c>
      <c r="H117">
        <v>0</v>
      </c>
      <c r="K117">
        <v>0</v>
      </c>
    </row>
    <row r="118" spans="1:11" x14ac:dyDescent="0.25">
      <c r="A118" t="str">
        <f>"0000000000"</f>
        <v>0000000000</v>
      </c>
      <c r="B118" t="str">
        <f t="shared" si="3"/>
        <v>06363391001</v>
      </c>
      <c r="C118" t="s">
        <v>16</v>
      </c>
      <c r="D118" t="s">
        <v>315</v>
      </c>
      <c r="E118" t="s">
        <v>25</v>
      </c>
      <c r="H118">
        <v>0</v>
      </c>
      <c r="K118">
        <v>0</v>
      </c>
    </row>
    <row r="119" spans="1:11" x14ac:dyDescent="0.25">
      <c r="A119" t="str">
        <f>"0000000000"</f>
        <v>0000000000</v>
      </c>
      <c r="B119" t="str">
        <f t="shared" si="3"/>
        <v>06363391001</v>
      </c>
      <c r="C119" t="s">
        <v>16</v>
      </c>
      <c r="D119" t="s">
        <v>316</v>
      </c>
      <c r="E119" t="s">
        <v>25</v>
      </c>
      <c r="H119">
        <v>0</v>
      </c>
      <c r="K119">
        <v>0</v>
      </c>
    </row>
    <row r="120" spans="1:11" x14ac:dyDescent="0.25">
      <c r="A120" t="str">
        <f>"Z3C3419E5F"</f>
        <v>Z3C3419E5F</v>
      </c>
      <c r="B120" t="str">
        <f t="shared" si="3"/>
        <v>06363391001</v>
      </c>
      <c r="C120" t="s">
        <v>16</v>
      </c>
      <c r="D120" t="s">
        <v>317</v>
      </c>
      <c r="E120" t="s">
        <v>25</v>
      </c>
      <c r="H120">
        <v>0</v>
      </c>
      <c r="K120">
        <v>0</v>
      </c>
    </row>
    <row r="121" spans="1:11" x14ac:dyDescent="0.25">
      <c r="A121" t="str">
        <f>"Z21333F791"</f>
        <v>Z21333F791</v>
      </c>
      <c r="B121" t="str">
        <f t="shared" si="3"/>
        <v>06363391001</v>
      </c>
      <c r="C121" t="s">
        <v>16</v>
      </c>
      <c r="D121" t="s">
        <v>318</v>
      </c>
      <c r="E121" t="s">
        <v>25</v>
      </c>
      <c r="F121" s="1" t="s">
        <v>319</v>
      </c>
      <c r="G121" t="s">
        <v>320</v>
      </c>
      <c r="H121">
        <v>32506</v>
      </c>
      <c r="I121" s="2">
        <v>44529</v>
      </c>
      <c r="J121" s="2">
        <v>44591</v>
      </c>
      <c r="K121">
        <v>0</v>
      </c>
    </row>
    <row r="122" spans="1:11" x14ac:dyDescent="0.25">
      <c r="A122" t="str">
        <f>"Z8B3338111"</f>
        <v>Z8B3338111</v>
      </c>
      <c r="B122" t="str">
        <f t="shared" si="3"/>
        <v>06363391001</v>
      </c>
      <c r="C122" t="s">
        <v>16</v>
      </c>
      <c r="D122" t="s">
        <v>321</v>
      </c>
      <c r="E122" t="s">
        <v>25</v>
      </c>
      <c r="F122" s="1" t="s">
        <v>322</v>
      </c>
      <c r="G122" t="s">
        <v>323</v>
      </c>
      <c r="H122">
        <v>300</v>
      </c>
      <c r="I122" s="2">
        <v>44531</v>
      </c>
      <c r="J122" s="2">
        <v>44561</v>
      </c>
      <c r="K122">
        <v>0</v>
      </c>
    </row>
    <row r="123" spans="1:11" x14ac:dyDescent="0.25">
      <c r="A123" t="str">
        <f>"Z3D30C7B9E"</f>
        <v>Z3D30C7B9E</v>
      </c>
      <c r="B123" t="str">
        <f t="shared" si="3"/>
        <v>06363391001</v>
      </c>
      <c r="C123" t="s">
        <v>16</v>
      </c>
      <c r="D123" t="s">
        <v>324</v>
      </c>
      <c r="E123" t="s">
        <v>25</v>
      </c>
      <c r="F123" s="1" t="s">
        <v>325</v>
      </c>
      <c r="G123" t="s">
        <v>326</v>
      </c>
      <c r="H123">
        <v>0</v>
      </c>
      <c r="I123" s="2">
        <v>44252</v>
      </c>
      <c r="J123" s="2">
        <v>44617</v>
      </c>
      <c r="K123">
        <v>0</v>
      </c>
    </row>
    <row r="124" spans="1:11" x14ac:dyDescent="0.25">
      <c r="A124" t="str">
        <f>"Z9134753A1"</f>
        <v>Z9134753A1</v>
      </c>
      <c r="B124" t="str">
        <f t="shared" si="3"/>
        <v>06363391001</v>
      </c>
      <c r="C124" t="s">
        <v>16</v>
      </c>
      <c r="D124" t="s">
        <v>327</v>
      </c>
      <c r="E124" t="s">
        <v>25</v>
      </c>
      <c r="H124">
        <v>0</v>
      </c>
      <c r="K1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liguria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2022-01-27T14:10:14Z</dcterms:created>
  <dcterms:modified xsi:type="dcterms:W3CDTF">2022-01-27T14:10:15Z</dcterms:modified>
</cp:coreProperties>
</file>