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ppgrl70s11h501u\Desktop\xlsx 2021\"/>
    </mc:Choice>
  </mc:AlternateContent>
  <bookViews>
    <workbookView xWindow="0" yWindow="0" windowWidth="38400" windowHeight="17100"/>
  </bookViews>
  <sheets>
    <sheet name="lombardia" sheetId="1" r:id="rId1"/>
  </sheets>
  <calcPr calcId="0"/>
</workbook>
</file>

<file path=xl/calcChain.xml><?xml version="1.0" encoding="utf-8"?>
<calcChain xmlns="http://schemas.openxmlformats.org/spreadsheetml/2006/main">
  <c r="A3" i="1" l="1"/>
  <c r="B3" i="1"/>
  <c r="A4" i="1"/>
  <c r="B4" i="1"/>
  <c r="A5" i="1"/>
  <c r="B5" i="1"/>
  <c r="A6" i="1"/>
  <c r="B6" i="1"/>
  <c r="A7" i="1"/>
  <c r="B7" i="1"/>
  <c r="A8" i="1"/>
  <c r="B8" i="1"/>
  <c r="A9" i="1"/>
  <c r="B9" i="1"/>
  <c r="A10" i="1"/>
  <c r="B10" i="1"/>
  <c r="A11" i="1"/>
  <c r="B11" i="1"/>
  <c r="A12" i="1"/>
  <c r="B12" i="1"/>
  <c r="A13" i="1"/>
  <c r="B13" i="1"/>
  <c r="A14" i="1"/>
  <c r="B14" i="1"/>
  <c r="A15" i="1"/>
  <c r="B15" i="1"/>
  <c r="A16" i="1"/>
  <c r="B16" i="1"/>
  <c r="A17" i="1"/>
  <c r="B17" i="1"/>
  <c r="A18" i="1"/>
  <c r="B18" i="1"/>
  <c r="A19" i="1"/>
  <c r="B19" i="1"/>
  <c r="A20" i="1"/>
  <c r="B20" i="1"/>
  <c r="A21" i="1"/>
  <c r="B21" i="1"/>
  <c r="A22" i="1"/>
  <c r="B22" i="1"/>
  <c r="A23" i="1"/>
  <c r="B23" i="1"/>
  <c r="A24" i="1"/>
  <c r="B24" i="1"/>
  <c r="A25" i="1"/>
  <c r="B25" i="1"/>
  <c r="A26" i="1"/>
  <c r="B26" i="1"/>
  <c r="A27" i="1"/>
  <c r="B27" i="1"/>
  <c r="A28" i="1"/>
  <c r="B28" i="1"/>
  <c r="A29" i="1"/>
  <c r="B29" i="1"/>
  <c r="A30" i="1"/>
  <c r="B30" i="1"/>
  <c r="A31" i="1"/>
  <c r="B31" i="1"/>
  <c r="A32" i="1"/>
  <c r="B32" i="1"/>
  <c r="A33" i="1"/>
  <c r="B33" i="1"/>
  <c r="A34" i="1"/>
  <c r="B34" i="1"/>
  <c r="A35" i="1"/>
  <c r="B35" i="1"/>
  <c r="A36" i="1"/>
  <c r="B36" i="1"/>
  <c r="A37" i="1"/>
  <c r="B37" i="1"/>
  <c r="A38" i="1"/>
  <c r="B38" i="1"/>
  <c r="A39" i="1"/>
  <c r="B39" i="1"/>
  <c r="A40" i="1"/>
  <c r="B40" i="1"/>
  <c r="A41" i="1"/>
  <c r="B41" i="1"/>
  <c r="A42" i="1"/>
  <c r="B42" i="1"/>
  <c r="A43" i="1"/>
  <c r="B43" i="1"/>
  <c r="A44" i="1"/>
  <c r="B44" i="1"/>
  <c r="A45" i="1"/>
  <c r="B45" i="1"/>
  <c r="A46" i="1"/>
  <c r="B46" i="1"/>
  <c r="A47" i="1"/>
  <c r="B47" i="1"/>
  <c r="A48" i="1"/>
  <c r="B48" i="1"/>
  <c r="A49" i="1"/>
  <c r="B49" i="1"/>
  <c r="A50" i="1"/>
  <c r="B50" i="1"/>
  <c r="A51" i="1"/>
  <c r="B51" i="1"/>
  <c r="A52" i="1"/>
  <c r="B52" i="1"/>
  <c r="A53" i="1"/>
  <c r="B53" i="1"/>
  <c r="A54" i="1"/>
  <c r="B54" i="1"/>
  <c r="A55" i="1"/>
  <c r="B55" i="1"/>
  <c r="A56" i="1"/>
  <c r="B56" i="1"/>
  <c r="A57" i="1"/>
  <c r="B57" i="1"/>
  <c r="A58" i="1"/>
  <c r="B58" i="1"/>
  <c r="A59" i="1"/>
  <c r="B59" i="1"/>
  <c r="A60" i="1"/>
  <c r="B60" i="1"/>
  <c r="A61" i="1"/>
  <c r="B61" i="1"/>
  <c r="A62" i="1"/>
  <c r="B62" i="1"/>
  <c r="A63" i="1"/>
  <c r="B63" i="1"/>
  <c r="A64" i="1"/>
  <c r="B64" i="1"/>
  <c r="A65" i="1"/>
  <c r="B65" i="1"/>
  <c r="A66" i="1"/>
  <c r="B66" i="1"/>
  <c r="A67" i="1"/>
  <c r="B67" i="1"/>
  <c r="A68" i="1"/>
  <c r="B68" i="1"/>
  <c r="A69" i="1"/>
  <c r="B69" i="1"/>
  <c r="A70" i="1"/>
  <c r="B70" i="1"/>
  <c r="A71" i="1"/>
  <c r="B71" i="1"/>
  <c r="A72" i="1"/>
  <c r="B72" i="1"/>
  <c r="A73" i="1"/>
  <c r="B73" i="1"/>
  <c r="A74" i="1"/>
  <c r="B74" i="1"/>
  <c r="A75" i="1"/>
  <c r="B75" i="1"/>
  <c r="A76" i="1"/>
  <c r="B76" i="1"/>
  <c r="A77" i="1"/>
  <c r="B77" i="1"/>
  <c r="A78" i="1"/>
  <c r="B78" i="1"/>
  <c r="A79" i="1"/>
  <c r="B79" i="1"/>
  <c r="A80" i="1"/>
  <c r="B80" i="1"/>
  <c r="A81" i="1"/>
  <c r="B81" i="1"/>
  <c r="A82" i="1"/>
  <c r="B82" i="1"/>
  <c r="A83" i="1"/>
  <c r="B83" i="1"/>
  <c r="A84" i="1"/>
  <c r="B84" i="1"/>
  <c r="A85" i="1"/>
  <c r="B85" i="1"/>
  <c r="A86" i="1"/>
  <c r="B86" i="1"/>
  <c r="A87" i="1"/>
  <c r="B87" i="1"/>
  <c r="A88" i="1"/>
  <c r="B88" i="1"/>
  <c r="A89" i="1"/>
  <c r="B89" i="1"/>
  <c r="A90" i="1"/>
  <c r="B90" i="1"/>
  <c r="A91" i="1"/>
  <c r="B91" i="1"/>
  <c r="A92" i="1"/>
  <c r="B92" i="1"/>
  <c r="A93" i="1"/>
  <c r="B93" i="1"/>
  <c r="A94" i="1"/>
  <c r="B94" i="1"/>
  <c r="A95" i="1"/>
  <c r="B95" i="1"/>
  <c r="A96" i="1"/>
  <c r="B96" i="1"/>
  <c r="A97" i="1"/>
  <c r="B97" i="1"/>
  <c r="A98" i="1"/>
  <c r="B98" i="1"/>
  <c r="A99" i="1"/>
  <c r="B99" i="1"/>
  <c r="A100" i="1"/>
  <c r="B100" i="1"/>
  <c r="A101" i="1"/>
  <c r="B101" i="1"/>
  <c r="A102" i="1"/>
  <c r="B102" i="1"/>
  <c r="A103" i="1"/>
  <c r="B103" i="1"/>
  <c r="A104" i="1"/>
  <c r="B104" i="1"/>
  <c r="A105" i="1"/>
  <c r="B105" i="1"/>
  <c r="A106" i="1"/>
  <c r="B106" i="1"/>
  <c r="A107" i="1"/>
  <c r="B107" i="1"/>
  <c r="A108" i="1"/>
  <c r="B108" i="1"/>
  <c r="A109" i="1"/>
  <c r="B109" i="1"/>
  <c r="A110" i="1"/>
  <c r="B110" i="1"/>
  <c r="A111" i="1"/>
  <c r="B111" i="1"/>
  <c r="A112" i="1"/>
  <c r="B112" i="1"/>
  <c r="A113" i="1"/>
  <c r="B113" i="1"/>
  <c r="A114" i="1"/>
  <c r="B114" i="1"/>
  <c r="A115" i="1"/>
  <c r="B115" i="1"/>
  <c r="A116" i="1"/>
  <c r="B116" i="1"/>
  <c r="A117" i="1"/>
  <c r="B117" i="1"/>
  <c r="A118" i="1"/>
  <c r="B118" i="1"/>
  <c r="A119" i="1"/>
  <c r="B119" i="1"/>
  <c r="A120" i="1"/>
  <c r="B120" i="1"/>
  <c r="A121" i="1"/>
  <c r="B121" i="1"/>
  <c r="A122" i="1"/>
  <c r="B122" i="1"/>
  <c r="A123" i="1"/>
  <c r="B123" i="1"/>
  <c r="A124" i="1"/>
  <c r="B124" i="1"/>
  <c r="A125" i="1"/>
  <c r="B125" i="1"/>
  <c r="A126" i="1"/>
  <c r="B126" i="1"/>
  <c r="A127" i="1"/>
  <c r="B127" i="1"/>
  <c r="A128" i="1"/>
  <c r="B128" i="1"/>
  <c r="A129" i="1"/>
  <c r="B129" i="1"/>
  <c r="A130" i="1"/>
  <c r="B130" i="1"/>
  <c r="A131" i="1"/>
  <c r="B131" i="1"/>
  <c r="A132" i="1"/>
  <c r="B132" i="1"/>
  <c r="A133" i="1"/>
  <c r="B133" i="1"/>
  <c r="A134" i="1"/>
  <c r="B134" i="1"/>
  <c r="A135" i="1"/>
  <c r="B135" i="1"/>
  <c r="A136" i="1"/>
  <c r="B136" i="1"/>
  <c r="A137" i="1"/>
  <c r="B137" i="1"/>
  <c r="A138" i="1"/>
  <c r="B138" i="1"/>
  <c r="A139" i="1"/>
  <c r="B139" i="1"/>
  <c r="A140" i="1"/>
  <c r="B140" i="1"/>
  <c r="A141" i="1"/>
  <c r="B141" i="1"/>
  <c r="A142" i="1"/>
  <c r="B142" i="1"/>
  <c r="A143" i="1"/>
  <c r="B143" i="1"/>
  <c r="A144" i="1"/>
  <c r="B144" i="1"/>
  <c r="A145" i="1"/>
  <c r="B145" i="1"/>
  <c r="A146" i="1"/>
  <c r="B146" i="1"/>
  <c r="A147" i="1"/>
  <c r="B147" i="1"/>
  <c r="A148" i="1"/>
  <c r="B148" i="1"/>
  <c r="A149" i="1"/>
  <c r="B149" i="1"/>
  <c r="A150" i="1"/>
  <c r="B150" i="1"/>
  <c r="A151" i="1"/>
  <c r="B151" i="1"/>
  <c r="A152" i="1"/>
  <c r="B152" i="1"/>
  <c r="A153" i="1"/>
  <c r="B153" i="1"/>
  <c r="A154" i="1"/>
  <c r="B154" i="1"/>
  <c r="A155" i="1"/>
  <c r="B155" i="1"/>
  <c r="A156" i="1"/>
  <c r="B156" i="1"/>
  <c r="A157" i="1"/>
  <c r="B157" i="1"/>
  <c r="A158" i="1"/>
  <c r="B158" i="1"/>
  <c r="A159" i="1"/>
  <c r="B159" i="1"/>
  <c r="A160" i="1"/>
  <c r="B160" i="1"/>
  <c r="A161" i="1"/>
  <c r="B161" i="1"/>
  <c r="A162" i="1"/>
  <c r="B162" i="1"/>
  <c r="A163" i="1"/>
  <c r="B163" i="1"/>
  <c r="A164" i="1"/>
  <c r="B164" i="1"/>
  <c r="A165" i="1"/>
  <c r="B165" i="1"/>
  <c r="A166" i="1"/>
  <c r="B166" i="1"/>
  <c r="A167" i="1"/>
  <c r="B167" i="1"/>
  <c r="A168" i="1"/>
  <c r="B168" i="1"/>
  <c r="A169" i="1"/>
  <c r="B169" i="1"/>
  <c r="A170" i="1"/>
  <c r="B170" i="1"/>
  <c r="A171" i="1"/>
  <c r="B171" i="1"/>
  <c r="A172" i="1"/>
  <c r="B172" i="1"/>
  <c r="A173" i="1"/>
  <c r="B173" i="1"/>
  <c r="A174" i="1"/>
  <c r="B174" i="1"/>
  <c r="A175" i="1"/>
  <c r="B175" i="1"/>
  <c r="A176" i="1"/>
  <c r="B176" i="1"/>
  <c r="A177" i="1"/>
  <c r="B177" i="1"/>
  <c r="A178" i="1"/>
  <c r="B178" i="1"/>
  <c r="A179" i="1"/>
  <c r="B179" i="1"/>
  <c r="A180" i="1"/>
  <c r="B180" i="1"/>
  <c r="A181" i="1"/>
  <c r="B181" i="1"/>
  <c r="A182" i="1"/>
  <c r="B182" i="1"/>
  <c r="A183" i="1"/>
  <c r="B183" i="1"/>
  <c r="A184" i="1"/>
  <c r="B184" i="1"/>
  <c r="A185" i="1"/>
  <c r="B185" i="1"/>
  <c r="A186" i="1"/>
  <c r="B186" i="1"/>
  <c r="A187" i="1"/>
  <c r="B187" i="1"/>
  <c r="A188" i="1"/>
  <c r="B188" i="1"/>
  <c r="A189" i="1"/>
  <c r="B189" i="1"/>
  <c r="A190" i="1"/>
  <c r="B190" i="1"/>
  <c r="A191" i="1"/>
  <c r="B191" i="1"/>
  <c r="A192" i="1"/>
  <c r="B192" i="1"/>
  <c r="A193" i="1"/>
  <c r="B193" i="1"/>
  <c r="A194" i="1"/>
  <c r="B194" i="1"/>
  <c r="A195" i="1"/>
  <c r="B195" i="1"/>
  <c r="A196" i="1"/>
  <c r="B196" i="1"/>
  <c r="A197" i="1"/>
  <c r="B197" i="1"/>
  <c r="A198" i="1"/>
  <c r="B198" i="1"/>
  <c r="A199" i="1"/>
  <c r="B199" i="1"/>
  <c r="A200" i="1"/>
  <c r="B200" i="1"/>
  <c r="A201" i="1"/>
  <c r="B201" i="1"/>
  <c r="A202" i="1"/>
  <c r="B202" i="1"/>
  <c r="A203" i="1"/>
  <c r="B203" i="1"/>
  <c r="A204" i="1"/>
  <c r="B204" i="1"/>
  <c r="A205" i="1"/>
  <c r="B205" i="1"/>
  <c r="A206" i="1"/>
  <c r="B206" i="1"/>
  <c r="A207" i="1"/>
  <c r="B207" i="1"/>
  <c r="A208" i="1"/>
  <c r="B208" i="1"/>
  <c r="A209" i="1"/>
  <c r="B209" i="1"/>
  <c r="A210" i="1"/>
  <c r="B210" i="1"/>
  <c r="A211" i="1"/>
  <c r="B211" i="1"/>
  <c r="A212" i="1"/>
  <c r="B212" i="1"/>
  <c r="A213" i="1"/>
  <c r="B213" i="1"/>
  <c r="A214" i="1"/>
  <c r="B214" i="1"/>
  <c r="A215" i="1"/>
  <c r="B215" i="1"/>
  <c r="A216" i="1"/>
  <c r="B216" i="1"/>
  <c r="A217" i="1"/>
  <c r="B217" i="1"/>
  <c r="A218" i="1"/>
  <c r="B218" i="1"/>
  <c r="A219" i="1"/>
  <c r="B219" i="1"/>
  <c r="A220" i="1"/>
  <c r="B220" i="1"/>
  <c r="A221" i="1"/>
  <c r="B221" i="1"/>
  <c r="A222" i="1"/>
  <c r="B222" i="1"/>
  <c r="A223" i="1"/>
  <c r="B223" i="1"/>
  <c r="A224" i="1"/>
  <c r="B224" i="1"/>
  <c r="A225" i="1"/>
  <c r="B225" i="1"/>
  <c r="A226" i="1"/>
  <c r="B226" i="1"/>
  <c r="A227" i="1"/>
  <c r="B227" i="1"/>
  <c r="A228" i="1"/>
  <c r="B228" i="1"/>
  <c r="A229" i="1"/>
  <c r="B229" i="1"/>
  <c r="A230" i="1"/>
  <c r="B230" i="1"/>
  <c r="A231" i="1"/>
  <c r="B231" i="1"/>
  <c r="A232" i="1"/>
  <c r="B232" i="1"/>
  <c r="A233" i="1"/>
  <c r="B233" i="1"/>
  <c r="A234" i="1"/>
  <c r="B234" i="1"/>
  <c r="A235" i="1"/>
  <c r="B235" i="1"/>
  <c r="A236" i="1"/>
  <c r="B236" i="1"/>
  <c r="A237" i="1"/>
  <c r="B237" i="1"/>
  <c r="A238" i="1"/>
  <c r="B238" i="1"/>
  <c r="A239" i="1"/>
  <c r="B239" i="1"/>
  <c r="A240" i="1"/>
  <c r="B240" i="1"/>
  <c r="A241" i="1"/>
  <c r="B241" i="1"/>
  <c r="A242" i="1"/>
  <c r="B242" i="1"/>
  <c r="A243" i="1"/>
  <c r="B243" i="1"/>
  <c r="A244" i="1"/>
  <c r="B244" i="1"/>
  <c r="A245" i="1"/>
  <c r="B245" i="1"/>
  <c r="A246" i="1"/>
  <c r="B246" i="1"/>
  <c r="A247" i="1"/>
  <c r="B247" i="1"/>
  <c r="A248" i="1"/>
  <c r="B248" i="1"/>
  <c r="A249" i="1"/>
  <c r="B249" i="1"/>
  <c r="A250" i="1"/>
  <c r="B250" i="1"/>
  <c r="A251" i="1"/>
  <c r="B251" i="1"/>
  <c r="A252" i="1"/>
  <c r="B252" i="1"/>
  <c r="A253" i="1"/>
  <c r="B253" i="1"/>
  <c r="A254" i="1"/>
  <c r="B254" i="1"/>
  <c r="A255" i="1"/>
  <c r="B255" i="1"/>
  <c r="A256" i="1"/>
  <c r="B256" i="1"/>
  <c r="A257" i="1"/>
  <c r="B257" i="1"/>
  <c r="A258" i="1"/>
  <c r="B258" i="1"/>
  <c r="A259" i="1"/>
  <c r="B259" i="1"/>
  <c r="A260" i="1"/>
  <c r="B260" i="1"/>
  <c r="A261" i="1"/>
  <c r="B261" i="1"/>
  <c r="A262" i="1"/>
  <c r="B262" i="1"/>
  <c r="A263" i="1"/>
  <c r="B263" i="1"/>
  <c r="A264" i="1"/>
  <c r="B264" i="1"/>
  <c r="A265" i="1"/>
  <c r="B265" i="1"/>
  <c r="A266" i="1"/>
  <c r="B266" i="1"/>
  <c r="A267" i="1"/>
  <c r="B267" i="1"/>
  <c r="A268" i="1"/>
  <c r="B268" i="1"/>
  <c r="A269" i="1"/>
  <c r="B269" i="1"/>
  <c r="A270" i="1"/>
  <c r="B270" i="1"/>
  <c r="A271" i="1"/>
  <c r="B271" i="1"/>
  <c r="A272" i="1"/>
  <c r="B272" i="1"/>
  <c r="A273" i="1"/>
  <c r="B273" i="1"/>
  <c r="A274" i="1"/>
  <c r="B274" i="1"/>
  <c r="A275" i="1"/>
  <c r="B275" i="1"/>
  <c r="A276" i="1"/>
  <c r="B276" i="1"/>
  <c r="A277" i="1"/>
  <c r="B277" i="1"/>
  <c r="A278" i="1"/>
  <c r="B278" i="1"/>
  <c r="A279" i="1"/>
  <c r="B279" i="1"/>
  <c r="A280" i="1"/>
  <c r="B280" i="1"/>
  <c r="A281" i="1"/>
  <c r="B281" i="1"/>
  <c r="A282" i="1"/>
  <c r="B282" i="1"/>
  <c r="A283" i="1"/>
  <c r="B283" i="1"/>
  <c r="A284" i="1"/>
  <c r="B284" i="1"/>
  <c r="A285" i="1"/>
  <c r="B285" i="1"/>
  <c r="A286" i="1"/>
  <c r="B286" i="1"/>
  <c r="A287" i="1"/>
  <c r="B287" i="1"/>
  <c r="A288" i="1"/>
  <c r="B288" i="1"/>
  <c r="A289" i="1"/>
  <c r="B289" i="1"/>
  <c r="A290" i="1"/>
  <c r="B290" i="1"/>
  <c r="A291" i="1"/>
  <c r="B291" i="1"/>
  <c r="A292" i="1"/>
  <c r="B292" i="1"/>
  <c r="A293" i="1"/>
  <c r="B293" i="1"/>
  <c r="A294" i="1"/>
  <c r="B294" i="1"/>
  <c r="A295" i="1"/>
  <c r="B295" i="1"/>
  <c r="A296" i="1"/>
  <c r="B296" i="1"/>
  <c r="A297" i="1"/>
  <c r="B297" i="1"/>
</calcChain>
</file>

<file path=xl/sharedStrings.xml><?xml version="1.0" encoding="utf-8"?>
<sst xmlns="http://schemas.openxmlformats.org/spreadsheetml/2006/main" count="1488" uniqueCount="620">
  <si>
    <t>Agenzia delle Entrate</t>
  </si>
  <si>
    <t>CF 06363391001</t>
  </si>
  <si>
    <t>Contratti di forniture, beni e servizi</t>
  </si>
  <si>
    <t>Anno 2021</t>
  </si>
  <si>
    <t>Dati aggiornati al 27-01-2022</t>
  </si>
  <si>
    <t>CIG</t>
  </si>
  <si>
    <t>Codice Fiscale</t>
  </si>
  <si>
    <t>Denominazione</t>
  </si>
  <si>
    <t>Oggetto</t>
  </si>
  <si>
    <t>Procedura di scelta del contraente</t>
  </si>
  <si>
    <t>Elenco operatori invitati a presentare offerte</t>
  </si>
  <si>
    <t>Aggiudicatario</t>
  </si>
  <si>
    <t>Importo di aggiudicazione</t>
  </si>
  <si>
    <t>Data Inizio</t>
  </si>
  <si>
    <t>Data Ultimazione</t>
  </si>
  <si>
    <t>Somme liquidate (al netto dell'IVA)</t>
  </si>
  <si>
    <t>DR Lombardia</t>
  </si>
  <si>
    <t>FORNITURA ANNUALE DI ENERGIA ELETTRICA IN CONVENZIONE CONSIP</t>
  </si>
  <si>
    <t>26-AFFIDAMENTO DIRETTO IN ADESIONE AD ACCORDO QUADRO/CONVENZIONE</t>
  </si>
  <si>
    <t xml:space="preserve">EDISON ENERGIA S.P.A (CF: 08526440154)
</t>
  </si>
  <si>
    <t>EDISON ENERGIA S.P.A (CF: 08526440154)</t>
  </si>
  <si>
    <t>FORNITURA ANNUALE DI ENERGIA ELETTRICA IN CONVENZIONE CONSIP PER GLI UFFICI DELL'AGENZIA DELLE ENTRATE DELLA LOMBARDIA</t>
  </si>
  <si>
    <t xml:space="preserve">GALA SPA (CF: 06832931007)
</t>
  </si>
  <si>
    <t>GALA SPA (CF: 06832931007)</t>
  </si>
  <si>
    <t>Noleggio n. 3 fotocopiatori Up. Como Via Italia Libera</t>
  </si>
  <si>
    <t xml:space="preserve">KYOCERA DOCUMENT SOLUTION ITALIA SPA (CF: 01788080156)
</t>
  </si>
  <si>
    <t>KYOCERA DOCUMENT SOLUTION ITALIA SPA (CF: 01788080156)</t>
  </si>
  <si>
    <t>FORNITURA A NOLEGGIO MULTIFUNZIONE IN CONVENZIONE CONSIP</t>
  </si>
  <si>
    <t xml:space="preserve">XEROX SPA (CF: 00747880151)
</t>
  </si>
  <si>
    <t>XEROX SPA (CF: 00747880151)</t>
  </si>
  <si>
    <t>U.P. Milano - Noleggio di due fotocopiatori</t>
  </si>
  <si>
    <t xml:space="preserve">OLIVETTI SPA (CF: 02298700010)
</t>
  </si>
  <si>
    <t>OLIVETTI SPA (CF: 02298700010)</t>
  </si>
  <si>
    <t>UU.PP. di Bergamo - Cremona e Milano - Noleggio di n. 4 multifunzione colore</t>
  </si>
  <si>
    <t xml:space="preserve">CONVERGE S.P.A. (CF: 04472901000)
</t>
  </si>
  <si>
    <t>CONVERGE S.P.A. (CF: 04472901000)</t>
  </si>
  <si>
    <t>FORNITURA DI N. 22 MULTIFUNZIONE A NOLEGGIO IN CONVENZIONE CONSIP</t>
  </si>
  <si>
    <t>ACQUISTO IN CONVENZIONE CONSIP SERVIZIO DI SORVEGLIANZA SANITARIA</t>
  </si>
  <si>
    <t xml:space="preserve">EXITONE S.P.A. (CF: 07874490019)
</t>
  </si>
  <si>
    <t>EXITONE S.P.A. (CF: 07874490019)</t>
  </si>
  <si>
    <t>FORNITURA IN NOLEGGIO DI MULTIFUNZIONE MONOCROMATICHE</t>
  </si>
  <si>
    <t>SPI CR - noleggio fotorip. - ordine Consip 3703446</t>
  </si>
  <si>
    <t>NOLEGGIO DI 25 MULTIFUNZIONE IN CONVENZIONE CONSIP</t>
  </si>
  <si>
    <t>RIPARAZIONE IMPIANTO ANTINTRUSIONE UT MILANO 4</t>
  </si>
  <si>
    <t>23-AFFIDAMENTO DIRETTO</t>
  </si>
  <si>
    <t xml:space="preserve">FELMA SRL (CF: 03194190157)
</t>
  </si>
  <si>
    <t>FELMA SRL (CF: 03194190157)</t>
  </si>
  <si>
    <t>Abb. triennale completo (2018-2019-2020) "P.I.E. 36 NN) Listino DEI</t>
  </si>
  <si>
    <t xml:space="preserve">DEI SRL (CF: 04083101008)
</t>
  </si>
  <si>
    <t>DEI SRL (CF: 04083101008)</t>
  </si>
  <si>
    <t>Sportello Mede - fornitura gas PDR 02800000345972</t>
  </si>
  <si>
    <t xml:space="preserve">LOMELLINA GAS S.R.L. (CF: 02648220180)
</t>
  </si>
  <si>
    <t>LOMELLINA GAS S.R.L. (CF: 02648220180)</t>
  </si>
  <si>
    <t>Fornitura teleriscaldamento Palazzo degli Uffici Finanziari di Bergamo-Largo Belotti,3</t>
  </si>
  <si>
    <t xml:space="preserve">A2A CALORE&amp;SERVIZI SRL (CF: 10421210153)
</t>
  </si>
  <si>
    <t>A2A CALORE&amp;SERVIZI SRL (CF: 10421210153)</t>
  </si>
  <si>
    <t>FORNITURA TRIENNALE DI BUONI PASTO ELETTRONICI IN CONVENZIONE CONSIP</t>
  </si>
  <si>
    <t xml:space="preserve">EDENRED ITALIA SRL (CF: 01014660417)
</t>
  </si>
  <si>
    <t>EDENRED ITALIA SRL (CF: 01014660417)</t>
  </si>
  <si>
    <t>FORNITURA ANNUALE DI GAS NATURALE IN CONVENZIONE CONSIP</t>
  </si>
  <si>
    <t xml:space="preserve">SOENERGY SRL (CF: 01565370382)
</t>
  </si>
  <si>
    <t>SOENERGY SRL (CF: 01565370382)</t>
  </si>
  <si>
    <t>FORNITURA ANNUALE DI ENERGIA ELETTRICA IN CONVENZIONE CONSIP PER GLI UFFICI DI COMPETENZA DELLA DIREZIONE REGIONALE DELLA LOMBARDIA AD ESCLUSIONE DI QUELLI AVENTI SEDE NELLA PROVINCIA DI MILANO E NELLA PROVINCIA DI LODI</t>
  </si>
  <si>
    <t xml:space="preserve">IREN MERCATO S.P.A. (CF: 01178580997)
</t>
  </si>
  <si>
    <t>IREN MERCATO S.P.A. (CF: 01178580997)</t>
  </si>
  <si>
    <t>Affidamento del servizio di manutenzione degli impianti elevatori degli uffici dellâ€™Agenzia delle Entrate della Lombardia</t>
  </si>
  <si>
    <t>04-PROCEDURA NEGOZIATA SENZA PREVIA PUBBLICAZIONE</t>
  </si>
  <si>
    <t xml:space="preserve">KONE SPA (CF: 05069070158)
OTIS SERVIZI SRL (CF: 01729590032)
SCHINDLER SPA (CF: 00842990152)
</t>
  </si>
  <si>
    <t>KONE SPA (CF: 05069070158)</t>
  </si>
  <si>
    <t>Noleggio n. 3 fotocopiatori Ufficio di Sondrio-P.zzale Lambertenghi,3 -ordine n.4177051</t>
  </si>
  <si>
    <t xml:space="preserve">SHARP ELECTRONICS ITALIA S.P.A. (CF: 09275090158)
</t>
  </si>
  <si>
    <t>SHARP ELECTRONICS ITALIA S.P.A. (CF: 09275090158)</t>
  </si>
  <si>
    <t>NOLEGGIO N. 6 MULTIFUNZIONE MONOCROMATICI IN CONVENZIONE CONSIP</t>
  </si>
  <si>
    <t>UPT Mantova - Noleggio di n. 4 fotocopiatori</t>
  </si>
  <si>
    <t>UT Rho, via Magenta - teleriscaldamento</t>
  </si>
  <si>
    <t xml:space="preserve">LINEA GREEN S.P.A. (CF: 02130930171)
</t>
  </si>
  <si>
    <t>LINEA GREEN S.P.A. (CF: 02130930171)</t>
  </si>
  <si>
    <t>UPT Lodi-Noleggio n.1 fotocopiatore multifunzione</t>
  </si>
  <si>
    <t>Fornitura energia elettrica Bergamo-Largo Belotti Pod IT001E04190433</t>
  </si>
  <si>
    <t>UPT Brescia - Fornitura di un fotocopiatore multifunzione</t>
  </si>
  <si>
    <t>UPT Milano - Noleggio di n. 9 fotocopiatori multifunzione a colori</t>
  </si>
  <si>
    <t>Affidamento accordo quadro minuto mantenimento</t>
  </si>
  <si>
    <t xml:space="preserve">GEGI (CF: 06163961219)
IMPRESA DEVI IMPIANTI SRL (CF: 02692000124)
MULTIMANUTENZIONE S.R.L. (CF: 10786530153)
R.V.M. IMPIANTI SRL (CF: 00665380986)
</t>
  </si>
  <si>
    <t>GEGI (CF: 06163961219)</t>
  </si>
  <si>
    <t>Fornitura e installazione di condizionatori tipo split</t>
  </si>
  <si>
    <t xml:space="preserve">ARRIGHINI GIUSEPPE &amp; C. SNC DI ARRIGHINI GIANLUCA &amp; ROLFI R. (CF: 00355400177)
CLIMAGEL SRL (CF: 08048000155)
F.C. IMPIANTI ELETTRICI DI FRANCHI PIERINO &amp; C. SNC (CF: 03311260172)
R.V.M.IMPIANTI SRL (CF: 01928000171)
RICAM SRL (CF: 01432510137)
</t>
  </si>
  <si>
    <t>ARRIGHINI GIUSEPPE &amp; C. SNC DI ARRIGHINI GIANLUCA &amp; ROLFI R. (CF: 00355400177)</t>
  </si>
  <si>
    <t>CONTRATTO APERTO SERVIZI RESI DA FABBRO LATTONIERE VETRAIO E FALEGNAME</t>
  </si>
  <si>
    <t xml:space="preserve">2T GROUP S.R.L. (CF: 01318680459)
6 ITALIA (CF: 06677580968)
A.B.F. SRL (CF: 01742610130)
PROGETTA S.R.L. (CF: 04648820878)
TECHNE S.P.A. (CF: 03066160163)
</t>
  </si>
  <si>
    <t>TECHNE S.P.A. (CF: 03066160163)</t>
  </si>
  <si>
    <t>Fornitura di carta naturale e riciclata per copie e stampe per gli Uffici dellâ€™Agenzia delle Entrate della Lombardia</t>
  </si>
  <si>
    <t xml:space="preserve">UGO TESI SRL (CF: 00272980103)
</t>
  </si>
  <si>
    <t>UGO TESI SRL (CF: 00272980103)</t>
  </si>
  <si>
    <t>Riparazione impianto antintrusione presso UT di Ponte San Pietro</t>
  </si>
  <si>
    <t xml:space="preserve">IDRO CLIMA SRL (CF: 01956520165)
</t>
  </si>
  <si>
    <t>IDRO CLIMA SRL (CF: 01956520165)</t>
  </si>
  <si>
    <t>LAVORI ADEGUAMENTO IMPIANTO ELETTRICO E RETE DATI SALA ALEMANNO DRL E MANUTENZIONE IMPIANTI ELETTRICI UFFICI VARI</t>
  </si>
  <si>
    <t xml:space="preserve">F.G. TECNOLOGY SRL (CF: 08690030963)
</t>
  </si>
  <si>
    <t>F.G. TECNOLOGY SRL (CF: 08690030963)</t>
  </si>
  <si>
    <t>MANUTENZIONE IMPIANTO ANTINTRUSIONE SPORTELLO SORESINA - UT CREMONA</t>
  </si>
  <si>
    <t xml:space="preserve">M. &amp; V. IMPIANTI SRL (CF: 02140890985)
</t>
  </si>
  <si>
    <t>M. &amp; V. IMPIANTI SRL (CF: 02140890985)</t>
  </si>
  <si>
    <t>FORNITURA UN NOLEGGIO IN CONVENZIONE CONSIP DI N. 18 MULTIFUNZIONE</t>
  </si>
  <si>
    <t>CR Trento e Trieste - teleriscaldamento cont. matr. 68738900</t>
  </si>
  <si>
    <t>Ordine Diretto dâ€™Acquisto di un abbonamento triennale alla piattaforma Sistema PA della Maggioli</t>
  </si>
  <si>
    <t xml:space="preserve">MAGGIOLI S.P.A. (CF: 06188330150)
</t>
  </si>
  <si>
    <t>MAGGIOLI S.P.A. (CF: 06188330150)</t>
  </si>
  <si>
    <t>Fornitura testo 'CODICE TRIBUTARIO 2019' ED. IL FISCO</t>
  </si>
  <si>
    <t xml:space="preserve">LIBRERIA LA TRIBUNA SNC DI S. CONSOLI E C. ENDRIZZI (CF: 08455620966)
</t>
  </si>
  <si>
    <t>LIBRERIA LA TRIBUNA SNC DI S. CONSOLI E C. ENDRIZZI (CF: 08455620966)</t>
  </si>
  <si>
    <t>FORNITURA IN NOLEGGIO DI N. 5 MULTIFUNZIONE A COLORI</t>
  </si>
  <si>
    <t>FORNITURA IN NOLEGGIO DI N. 20 MULTIFUNZIONE MONOCROMATICHE</t>
  </si>
  <si>
    <t>ADESIONE ALLA CONVENZIONE CONSIP PER LA FORNITURA DI ENERGIA ELETTRICA AGLI UFFICI AVENTI SEDE NELLA PROVINCIA DI MILANO E NELLA PROVINCIA DI LODI - "ENERGIA ELETTRICA 16, LOTTO 2"</t>
  </si>
  <si>
    <t xml:space="preserve">ENEL ENERGIA SPA (CF: 06655971007)
</t>
  </si>
  <si>
    <t>ENEL ENERGIA SPA (CF: 06655971007)</t>
  </si>
  <si>
    <t>ADESIONE ALLA CONVENZIONE CONSIP PER LA FORNITURA DI ENERGIA ELETTRICA AGLI UFFICI AVENTI SEDE IN LOMBARDIA ESCLUSI QUELLI AVENTI SEDE NELLA PROVINCIA DI MILANO E NELLA PROVINCIA DI LODI - "ENERGIA ELETTRICA 16, LOTTO 3"</t>
  </si>
  <si>
    <t>RIPARAZIONE IMPIANTI ANTINTRUSIONE E VIDEOSORVEGLIANZA UPT COMO</t>
  </si>
  <si>
    <t xml:space="preserve">ELCO S.R.L. (CF: 00415740133)
</t>
  </si>
  <si>
    <t>ELCO S.R.L. (CF: 00415740133)</t>
  </si>
  <si>
    <t>NOLEGGIO DI N. 3 MULTIFUNZIONE MONOCROMATICHE IN CONVENZIONE CONSIP</t>
  </si>
  <si>
    <t>Riparazione e manutenzione sistemi anti-intrusione della direzione provinciale di Pavia</t>
  </si>
  <si>
    <t xml:space="preserve">GA MULTISYSTEM (CF: 02198920189)
</t>
  </si>
  <si>
    <t>GA MULTISYSTEM (CF: 02198920189)</t>
  </si>
  <si>
    <t>MANUTENZIONE IMPIANTI ANTINCENDIO</t>
  </si>
  <si>
    <t xml:space="preserve">2A IMPIANTI (CF: 10695730159)
ELETTRICA RIZZI (CF: 01516570163)
TECHNE S.P.A. (CF: 03066160163)
</t>
  </si>
  <si>
    <t>UPT CR+SPI CR+DP LO - fornitura n. 4 multifunzioni - ordine 3703520</t>
  </si>
  <si>
    <t>U.P.T. BS - Noleggio di un fotocopiatore</t>
  </si>
  <si>
    <t>U.P. Milano - Noleggio di 1 fotocopiatore</t>
  </si>
  <si>
    <t>FORNITURA DI APPARATO TELEPASS PER AUTO DI SERVIZIO</t>
  </si>
  <si>
    <t xml:space="preserve">TELEPASS S.P.A. (CF: 09771701001)
</t>
  </si>
  <si>
    <t>TELEPASS S.P.A. (CF: 09771701001)</t>
  </si>
  <si>
    <t>FORNITURA IN NOLEGGIO IN CONVENZIONE CONSIP DI MULTIFUNZIONE MONOCROMATICI</t>
  </si>
  <si>
    <t>SERVIZIO DI RICONDIZIONAMENTO E RESTAURO DEI REPERTORI DEGLI ATTI DI PUBBLCITA' IMMOBILIARE - LOTTO 2</t>
  </si>
  <si>
    <t xml:space="preserve">LEGATORIA COPISTERIA CARTE DI LAURA (CF: GLLMRC61M10D969J)
LEGATORIA COPISTERIA GIANNOTTI GIOVAMBATTISTA (CF: GNNGMB82S06C352K)
LEGATORIA COPISTERIA IL TELAIO 2 (CF: DNGMNL59E41G702L)
LEGATORIA COPISTERIA PAGNUSSATO DI BENVENUTI EMANUELA (CF: BNVMNL59A52B546C)
VIGANÃ² EDOARDO &amp; FIGLI SNC (CF: 01557000138)
</t>
  </si>
  <si>
    <t>VIGANÃ² EDOARDO &amp; FIGLI SNC (CF: 01557000138)</t>
  </si>
  <si>
    <t>SERVIZIO DI RICONDIZIONAMENTO E RESTAURO DEI REPERTORI DEGLI ATTI DI PUBBLICITA' IMMOBILIARE - LOTTO 3</t>
  </si>
  <si>
    <t xml:space="preserve">LA LEGATORIA DI VIZZARDI ALESSANDRO &amp; C. SNC (CF: 03145440172)
LEGATORIA RESTAURO BOLDRINI ALDO S.RL. (CF: 08183121006)
LEGATORIA RINALDI RAFFAELE DI RINALDI MARCO (CF: RNLMRC64E20A944I)
LEGATORIA ROSCANI ANGELA (CF: RSCNGL59T46A329Z)
LEGATORIA RS DI MAGGI LAURA (CF: MGGLRA69C43F205R)
</t>
  </si>
  <si>
    <t>LA LEGATORIA DI VIZZARDI ALESSANDRO &amp; C. SNC (CF: 03145440172)</t>
  </si>
  <si>
    <t>Acquisto videoproiettori per Direzione Regionale Lombardia</t>
  </si>
  <si>
    <t xml:space="preserve">C2 SRL (CF: 01121130197)
CENTRO UFFICIO SERVICE SOC. COOP. (CF: 09156181001)
DPS INFORMATICA S.N.C. DI PRESELLO GIANNI &amp; C. (CF: 01486330309)
ELCOM SRL (CF: 01103530588)
</t>
  </si>
  <si>
    <t>C2 SRL (CF: 01121130197)</t>
  </si>
  <si>
    <t>SERVIZIO DI VERIFICA PERIODICA BIENNALE DEI DISPOSITIVI DI MESSA A TERRA DEGLI IMPIANTI ELETTRICI E DEGLI IMPIANTI DI PROTEZIONE CONTRO LE SCARICHE ATMOSFERICHE</t>
  </si>
  <si>
    <t xml:space="preserve">C&amp;P CERTIFICAZIONI SRL (CF: 07549810963)
F.C. IMPIANTI ELETTRICI DI FRANCHI PIERINO &amp; C. SNC (CF: 03311260172)
I.M.Q. SPA (CF: 12898410159)
ICMQ SPA (CF: 13218350158)
</t>
  </si>
  <si>
    <t>I.M.Q. SPA (CF: 12898410159)</t>
  </si>
  <si>
    <t>Affidamento manutenzione elevatori 2019</t>
  </si>
  <si>
    <t xml:space="preserve">MASPERO ELEVATORI S.P.A. (CF: 03423180136)
OTIS SERVIZI SRL (CF: 01729590032)
SCHINDLER SPA (CF: 00842990152)
</t>
  </si>
  <si>
    <t>SCHINDLER SPA (CF: 00842990152)</t>
  </si>
  <si>
    <t>Servizio di coffee break presso la Direzione provinciale di Lecco</t>
  </si>
  <si>
    <t xml:space="preserve">M.J.M. 4 SRL (CF: 10103140967)
</t>
  </si>
  <si>
    <t>M.J.M. 4 SRL (CF: 10103140967)</t>
  </si>
  <si>
    <t>Fuel Card 1</t>
  </si>
  <si>
    <t xml:space="preserve">KUWAIT PETROLEUM ITALIA SPA (CF: 00435970587)
</t>
  </si>
  <si>
    <t>KUWAIT PETROLEUM ITALIA SPA (CF: 00435970587)</t>
  </si>
  <si>
    <t>SERVIZIO DI RICONDIZIONAMENTO E RESTAURO DEI REPERTORI DEGLI ATTI DI PUBBLICITA' IMMOBILIARE - LOTTO 1</t>
  </si>
  <si>
    <t xml:space="preserve">LEGATORIA ANONIMA DI PAOLO CASTIGLIONI (CF: CSTPLA82M09H294Q)
LEGATORIA CANE (CF: ZZIMRC66R10L219C)
LEGATORIA CAPITOLODI TASIN LETIZIA (CF: TSNLTZ59C50L378X)
LEGATORIA CONTERNO DI CONTERNO GIANFRANCO (CF: CNTGFR61S03L219L)
VIGANÃ² EDOARDO &amp; FIGLI SNC (CF: 01557000138)
</t>
  </si>
  <si>
    <t>Servizio di conduzione e manutenzione impianti termoidraulici ed idrico sanitari</t>
  </si>
  <si>
    <t>07-SISTEMA DINAMICO DI ACQUISIZIONE</t>
  </si>
  <si>
    <t xml:space="preserve">FACILITY (CF: 01866910761)
SIRAM S.P.A. (CF: 08786190150)
TECHNE S.P.A. (CF: 03066160163)
</t>
  </si>
  <si>
    <t>SIRAM S.P.A. (CF: 08786190150)</t>
  </si>
  <si>
    <t>SERVIZIO DI CONSEGNA A DOMICILIO DELLA CORRISPONDENZA 2020-2021</t>
  </si>
  <si>
    <t xml:space="preserve">POSTE ITALIANE SPA (CF: 97103880585)
</t>
  </si>
  <si>
    <t>POSTE ITALIANE SPA (CF: 97103880585)</t>
  </si>
  <si>
    <t xml:space="preserve">SINERGAS S.P.A. (CF: 01877220366)
</t>
  </si>
  <si>
    <t>SINERGAS S.P.A. (CF: 01877220366)</t>
  </si>
  <si>
    <t>FORNITURA ANNUALE DI ENERGIA ELETTRICA PER GLI UFFICI AVENTI SEDE NELLA PROVINCIA DI MILANO E NELLA PROVINCIA DI LODI</t>
  </si>
  <si>
    <t>FORNITURA ANNUALE DI ENERGIA ELETTRICA IN CONVENZIONE CONSIP PER GLI UFFICI AVENTI SEDE NELLA LOMBARDIA TRANNE PROVINCIA  DI MILANO E PROVINCIA DI LODI</t>
  </si>
  <si>
    <t>FORNITURA IN CONVENZIONE CONSIP PER LA DP DI COMO DI TONER PER STAMPANTI KYOCERA ECOSYS P 3050 DN</t>
  </si>
  <si>
    <t>CONTRATTO APERTO PER LA FORNITURA DI MATERIALE DI CONSUMO PER STAMPANTI, FAX, FOTOCOPIATORI E MULTIFUNZIONE</t>
  </si>
  <si>
    <t xml:space="preserve">BUTTARELLI SRL (CF: 00987360195)
DVM SERVICE SRL (CF: 02911540983)
EDT SRL (CF: 11899170150)
RP INFORMATICA SRL (CF: 03298630165)
TEC UFFICIO SRL SOLUZIONI PER L'UFFICIO (CF: 09290710962)
</t>
  </si>
  <si>
    <t>TEC UFFICIO SRL SOLUZIONI PER L'UFFICIO (CF: 09290710962)</t>
  </si>
  <si>
    <t>Messa in sicurezza e ripristino facciata presso l'ufficio territoriale di Mortara</t>
  </si>
  <si>
    <t xml:space="preserve">EDIL61 S.R.L. (CF: 02665410185)
VESE S.R.L. (CF: 01717700189)
ZEL PLAST (CF: 01020030183)
</t>
  </si>
  <si>
    <t>ZEL PLAST (CF: 01020030183)</t>
  </si>
  <si>
    <t>CONTRATTO APERTO PER LA FORNITURA DI CARTA IN RISME PER STAMPE E COPIE</t>
  </si>
  <si>
    <t xml:space="preserve">BRESCIANI SRL (CF: 09143390152)
EVARCHI (CF: 12973250157)
LA TECNICA SPA (CF: 00597900166)
LASER LAB (CF: 02447360120)
VALSECCHI CANCELLERIA SRL (CF: 09521810961)
</t>
  </si>
  <si>
    <t>VALSECCHI CANCELLERIA SRL (CF: 09521810961)</t>
  </si>
  <si>
    <t>servizio manutenzione impianto antintrusione DP Varese</t>
  </si>
  <si>
    <t xml:space="preserve">GUARDIAN ANGELS SRL (CF: 01374540035)
</t>
  </si>
  <si>
    <t>GUARDIAN ANGELS SRL (CF: 01374540035)</t>
  </si>
  <si>
    <t>LC-C.so Promessi Sposi -energia elettrica cont.n.IT001E18174800</t>
  </si>
  <si>
    <t xml:space="preserve">ACEL ENERGIE SRL (CF: 03773040138)
</t>
  </si>
  <si>
    <t>ACEL ENERGIE SRL (CF: 03773040138)</t>
  </si>
  <si>
    <t>FORNITURA IN NOLEGGIO IN CONVENZIONE CONSIP DI UN MULTIFUNZIONE PER LA DIREZIONE CENTRALE AUDIT</t>
  </si>
  <si>
    <t>Noleggio di 1 multifunzione a colori in convenzione Consip per DP Varese</t>
  </si>
  <si>
    <t>Servizio RSPP per Direzioni di Bergamo e Lodi</t>
  </si>
  <si>
    <t xml:space="preserve">A.P. GROUP S.R.L. (CF: 11161550154)
</t>
  </si>
  <si>
    <t>A.P. GROUP S.R.L. (CF: 11161550154)</t>
  </si>
  <si>
    <t>AFFIDAMENTO DEL SERVIZIO DI PULIZIA A RIDOTTO IMPATTO AMBIENTALE - LOTTO 2</t>
  </si>
  <si>
    <t xml:space="preserve">RAGGRUPPAMENTO:
- B.&amp; B. SERVICE SOCIETA' COOPERATIVA (CF: 01494430463) Ruolo: 02-MANDATARIA
- BONI SPA (CF: 02113890012) Ruolo: 01-MANDANTE
</t>
  </si>
  <si>
    <t>Affidamento del servizio di facchinaggio, trasporto e trasloco presso gli Uffici della Direzione Regionale della Lombardia</t>
  </si>
  <si>
    <t xml:space="preserve">GEMINI SRL (CF: 07182270152)
MASTER GROUP SRL (CF: 03117650139)
MITSAFETRANS SRL (CF: 07051550155)
S.G.M. SRL SERVIZI GENERALI MANUTENZIONI (CF: 07921450636)
TRASLOCHI MERONI SAS (CF: 09235640969)
</t>
  </si>
  <si>
    <t>S.G.M. SRL SERVIZI GENERALI MANUTENZIONI (CF: 07921450636)</t>
  </si>
  <si>
    <t>SERVIZIO DI VIGILANZA ARMATA E RECEPTION PRESSO IL PALAZZO DEGLI UFFICI FINANZIARI DI MILANO (subentro a SEVITALIA SICUREZZA)</t>
  </si>
  <si>
    <t>01-PROCEDURA APERTA</t>
  </si>
  <si>
    <t xml:space="preserve">ALL SYSTEM SPA (CF: 01579830025)
AZIENDA ITALIANA ISTITUTI DI VIGILANZA SRL (CF: 07044390966)
G.S.I. SECURITY GROUP S.R.L. (CF: 07639830962)
I.V.R.I.- ISTITUTO DI VIGILANZA (CF: 03169660150)
INTERNATIONAL SECURITY SERVICE VIGILANZA SPA (CF: 10169951000)
SEVITALIA SICUREZZA SRL (CF: 09429841001)
</t>
  </si>
  <si>
    <t>INTERNATIONAL SECURITY SERVICE VIGILANZA SPA (CF: 10169951000)</t>
  </si>
  <si>
    <t>CONTRATTO QUADRO DI AFFIDAMENTO DEL SERVIZIO DI MANUTENZIONE DEGLI IMPIANTI ELETTRICI</t>
  </si>
  <si>
    <t xml:space="preserve">2A IMPIANTI (CF: 10695730159)
ELETECNO ST S.P.A. (CF: 02119140131)
GILARDONI SPA (CF: 00734000151)
TECHNE S.P.A. (CF: 03066160163)
ZAZZI IMPIANTI SRL (CF: 05238740962)
</t>
  </si>
  <si>
    <t>Servizi di riscossione tributi con modalitÃ  elettroniche e ritiro valori lotto NORD</t>
  </si>
  <si>
    <t xml:space="preserve">BANCA NAZIONALE DEL LAVORO SPA (CF: 09339391006)
</t>
  </si>
  <si>
    <t>BANCA NAZIONALE DEL LAVORO SPA (CF: 09339391006)</t>
  </si>
  <si>
    <t>MANUTENZIONE IMPIANTO ANTINTRUSIONE PRESSO SPI DI SALO'</t>
  </si>
  <si>
    <t xml:space="preserve">PMG SISTEMI DI SICUREZZA S.R.L. SOC. UNIPERSONALE (CF: 03270980174)
</t>
  </si>
  <si>
    <t>PMG SISTEMI DI SICUREZZA S.R.L. SOC. UNIPERSONALE (CF: 03270980174)</t>
  </si>
  <si>
    <t>SERVIZI DI GIARDINAGGIO PRESSO UT 3 DI MILANO</t>
  </si>
  <si>
    <t xml:space="preserve">PEVERELLI SRL (CF: 00198190134)
SERVICE &amp; SERVICES SRL (CF: 03118660962)
UNIGREEN DI M STRANGIO (CF: STRMSM71M15G082P)
</t>
  </si>
  <si>
    <t>SERVICE &amp; SERVICES SRL (CF: 03118660962)</t>
  </si>
  <si>
    <t>CONTRATTO APERTO PER LA FORNITURA DI MATERIALE DI CANCELLERIA</t>
  </si>
  <si>
    <t xml:space="preserve">MAGNANI SRL (CF: 06090890960)
SIDEA (CF: 09916910152)
TUTTUFFICIOPIU' SRL (CF: 10238660152)
VERBANO CARTE SRL (CF: 01566850127)
VERGA SRL (CF: 02833200138)
</t>
  </si>
  <si>
    <t>TUTTUFFICIOPIU' SRL (CF: 10238660152)</t>
  </si>
  <si>
    <t>SERVIZIO DI VIGILANZA PRIVATA</t>
  </si>
  <si>
    <t xml:space="preserve">COSMOPOL SPA (CF: 01764680649)
</t>
  </si>
  <si>
    <t>COSMOPOL SPA (CF: 01764680649)</t>
  </si>
  <si>
    <t>Noleggio di n. 3 multifunzione monocromatiche in convenzione Consip per lâ€™Ufficio provinciale di Como â€“ Territorio dellâ€™Agenzia delle Entrate</t>
  </si>
  <si>
    <t>Noleggio di n. 1 multifunzione a colori in convenzione Consip per la Direzione provinciale di Lecco dellâ€™Agenzia delle Entrate</t>
  </si>
  <si>
    <t>servizio di progettazione adeguamento e messa a norma luoghi di lavoro</t>
  </si>
  <si>
    <t xml:space="preserve">ARCH. GIOVANNA MASCIADRI (CF: MSCGNN67E46F205X)
STUDIO TECNICO ARCH. SERGIO COLNAGO (CF: CLNSRG59B20A794U)
</t>
  </si>
  <si>
    <t>ARCH. GIOVANNA MASCIADRI (CF: MSCGNN67E46F205X)</t>
  </si>
  <si>
    <t>Servizio di raccolta e smaltimento rifiuti presso lâ€™archivio di via Corelli</t>
  </si>
  <si>
    <t xml:space="preserve">CARIS SERVIZI SRL (CF: 05524750964)
CARRARA GROUP SRL (CF: 03384390161)
VENANZIEFFE SRL (CF: 10002290152)
</t>
  </si>
  <si>
    <t>VENANZIEFFE SRL (CF: 10002290152)</t>
  </si>
  <si>
    <t>Noleggio di 5 multifunzione monocromatiche convenzione Consip per DP Cremona</t>
  </si>
  <si>
    <t>MN Pomponazzo - teleriscaldamento 69361201+69361203+68943086</t>
  </si>
  <si>
    <t xml:space="preserve">SEI SERVIZI ENERGETICI INTEGRATI S.R.L. (CF: 02169270200)
</t>
  </si>
  <si>
    <t>SEI SERVIZI ENERGETICI INTEGRATI S.R.L. (CF: 02169270200)</t>
  </si>
  <si>
    <t>Fornitura in noleggio di n. 1 multifunzione a colori in convenzione Consip per la Direzione provinciale dellâ€™Agenzia delle Entrate di Pavia</t>
  </si>
  <si>
    <t>Corsi base per Dirigenti</t>
  </si>
  <si>
    <t xml:space="preserve">ADECCO FORMAZIONE SRL (CF: 13081080155)
</t>
  </si>
  <si>
    <t>ADECCO FORMAZIONE SRL (CF: 13081080155)</t>
  </si>
  <si>
    <t>VERIFICHE BIENNALI IMPIANTI ELEVATORI UFFICI DELLA LOMBARDIA</t>
  </si>
  <si>
    <t xml:space="preserve">EUROFINS MODULO UNO SRL (CF: 10781070015)
</t>
  </si>
  <si>
    <t>EUROFINS MODULO UNO SRL (CF: 10781070015)</t>
  </si>
  <si>
    <t>Fornitura in noleggio di n. 3 multifunzione monocromatiici in convenzione Consip per la Direzione provinciale dellâ€™Agenzia delle Entrate di Pavia</t>
  </si>
  <si>
    <t>Fornitura in noleggio di n. 1 multifunzione a colori in convenzione Consip per la Direzione provinciale dellâ€™Agenzia delle Entrate di Brescia</t>
  </si>
  <si>
    <t>servizio di sostituzione componenti impianto anti-intrusione per lâ€™Ufficio della Direzione Provinciale di Pavia della Agenzia delle Entrate</t>
  </si>
  <si>
    <t xml:space="preserve">G.A. MULTISYSTEM DI GHEZZI ALESSANDRO (CF: GHZLSN78C23B201W)
</t>
  </si>
  <si>
    <t>G.A. MULTISYSTEM DI GHEZZI ALESSANDRO (CF: GHZLSN78C23B201W)</t>
  </si>
  <si>
    <t>Fornitura di corsi per formatori della sicurezza</t>
  </si>
  <si>
    <t xml:space="preserve">VEGA FORMAZIONE (CF: 03929800278)
</t>
  </si>
  <si>
    <t>VEGA FORMAZIONE (CF: 03929800278)</t>
  </si>
  <si>
    <t>Fornitura di scaffalature metalliche per lâ€™Ufficio territoriale di Vigevano dellâ€™Agenzia delle Entrate</t>
  </si>
  <si>
    <t xml:space="preserve">FENICE CONTRACT S.R.L. (CF: 07593210961)
GAESCO SRL (CF: 07398390968)
M. T. P. ARREDAMENTI (CF: 00243640182)
MOGNI S.R.L. (CF: 02350200180)
TACCONI ARREDAMENTI TECNICI (CF: 01543110181)
</t>
  </si>
  <si>
    <t>GAESCO SRL (CF: 07398390968)</t>
  </si>
  <si>
    <t>AFFIDAMENTO DIRETTO SERVIZIO PROGETTAZIONE ILLUMINAZIONE VIA MANIN</t>
  </si>
  <si>
    <t xml:space="preserve">GLOBAL SERVICE AND ENGINEERING DI MARCELLO MURETTI (CF: MRTMCL69A20E063T)
</t>
  </si>
  <si>
    <t>GLOBAL SERVICE AND ENGINEERING DI MARCELLO MURETTI (CF: MRTMCL69A20E063T)</t>
  </si>
  <si>
    <t>AFFIDAMENTO DIRETTO SERVIZIO PROGETTAZIONE UTA VIA MANIN</t>
  </si>
  <si>
    <t xml:space="preserve">Trattativa diretta sorveglianza sanitaria </t>
  </si>
  <si>
    <t>DP Sondrio (Salita Schenardi) - Fornitura gasolio per riscaldamento</t>
  </si>
  <si>
    <t xml:space="preserve">ENI FUEL S.P.A. (CF: 02701740108)
</t>
  </si>
  <si>
    <t>ENI FUEL S.P.A. (CF: 02701740108)</t>
  </si>
  <si>
    <t>Trasloco della sede della DP, UT e UPT di Brescia in  via Sorbanella, 30 Brescia</t>
  </si>
  <si>
    <t xml:space="preserve">AGLIARDI TRASLOCHI S.R.L (CF: 03045160177)
SANGIULIANESE TRASLOCHI SRL (CF: 10742220154)
TRASLOCHI SCABELLI GIANNI SRL (CF: 01958250175)
</t>
  </si>
  <si>
    <t>TRASLOCHI SCABELLI GIANNI SRL (CF: 01958250175)</t>
  </si>
  <si>
    <t>Manutenzione impianto di Alert sportelli presso UT Pavia</t>
  </si>
  <si>
    <t xml:space="preserve">PLANTRONIC DI PUTELLI GUIDO FRANCESCO SNC (CF: 04538010150)
</t>
  </si>
  <si>
    <t>PLANTRONIC DI PUTELLI GUIDO FRANCESCO SNC (CF: 04538010150)</t>
  </si>
  <si>
    <t>RIPARAZIONE IMPIANTO ANTINTRUSIONE SPI DI BRENO</t>
  </si>
  <si>
    <t>RIPARAZIONE VIDEOCAMERA IMPIANTO VIDEOSORVEGLIANZA UFFICI FINANZIARI VIA MOSCOVA MILANO</t>
  </si>
  <si>
    <t xml:space="preserve">F.G.S. S.R.L. (CF: 01557310164)
</t>
  </si>
  <si>
    <t>F.G.S. S.R.L. (CF: 01557310164)</t>
  </si>
  <si>
    <t>LAVORI DI MANUTENZIONE EDILE PRESSO L'ARCHIVIO DI VIA CORELLI A MILANO</t>
  </si>
  <si>
    <t xml:space="preserve">COMPAGNIA EDILZIA DELLA BRIANZA SRL (CF: 01787000155)
CREA.MI SRL (CF: 08287360963)
IBLA COSTRUZIONI SRL (CF: 09169150159)
M.G. COSTRUZIONI EDILI SRL (CF: 04484270964)
TECNO EDIL SRL (CF: 12509340159)
</t>
  </si>
  <si>
    <t>CREA.MI SRL (CF: 08287360963)</t>
  </si>
  <si>
    <t>RIPARAZIONE IMPIANTO ANTINTRUSIONE PRESSO L'UFFICIO TERRITORIALE DI MILANO 6</t>
  </si>
  <si>
    <t xml:space="preserve">NUOVA RELE' SNC DI TORRIANI GIORGIO &amp; C. (CF: 03124580154)
</t>
  </si>
  <si>
    <t>NUOVA RELE' SNC DI TORRIANI GIORGIO &amp; C. (CF: 03124580154)</t>
  </si>
  <si>
    <t>FORNITURA BUONI PASTO IN CONVENZIONE CONSIP</t>
  </si>
  <si>
    <t xml:space="preserve">DAY RISTOSERVICE S.P.A. (CF: 03543000370)
</t>
  </si>
  <si>
    <t>DAY RISTOSERVICE S.P.A. (CF: 03543000370)</t>
  </si>
  <si>
    <t>SERVIZIO DI GIARDINAGGIO PRESSO UFFICIO CONTROLLI DP MONZA</t>
  </si>
  <si>
    <t xml:space="preserve">DIMENSIONE VERDE DI ZANCHI FABIO (CF: ZNCFBA82M12D286S)
UNIGREEN DI M STRANGIO (CF: STRMSM71M15G082P)
VERDE 2000 DI NORBERTO RONCHI (CF: RNCNBR69M07F704Q)
</t>
  </si>
  <si>
    <t>UNIGREEN DI M STRANGIO (CF: STRMSM71M15G082P)</t>
  </si>
  <si>
    <t>ADEGUAMENTO IMPIANTO DI RETE DATI PRESSO UFFICIO TERRITORIALE DI BRESCIA 2 VIA SORBANELLA</t>
  </si>
  <si>
    <t xml:space="preserve">ERREBI IMPIANTI SRL (CF: 03186150177)
</t>
  </si>
  <si>
    <t>ERREBI IMPIANTI SRL (CF: 03186150177)</t>
  </si>
  <si>
    <t>LAVORI PER LA SOSTITUZIONE DELLA CENTRALE DI RILEVAZIONE INCENDIO NEL PALAZZO DEGLI UFFICI FINANZIARI DI VIA MANIN A MILANO</t>
  </si>
  <si>
    <t xml:space="preserve">TECHNE S.P.A. (CF: 03066160163)
</t>
  </si>
  <si>
    <t>RIPARAZIONE DI UNA PORTA ELETTRICA SCORREVOLE PRESSO L'UT DI BRESCIA 2</t>
  </si>
  <si>
    <t xml:space="preserve">ASSA ABLOY ENTRANCE SYSTEMS ITALY S.R.L. (CF: 02665800120)
</t>
  </si>
  <si>
    <t>ASSA ABLOY ENTRANCE SYSTEMS ITALY S.R.L. (CF: 02665800120)</t>
  </si>
  <si>
    <t>MANUTENZIONE IMPIANTO ANTINTRUSIONE UT GARDONE VAL TROMPIA</t>
  </si>
  <si>
    <t xml:space="preserve">SIMA SRL (CF: 03482440173)
</t>
  </si>
  <si>
    <t>SIMA SRL (CF: 03482440173)</t>
  </si>
  <si>
    <t>RIPARAZIONE IMPIANTO ANTINTRUSIONE SPI SALO</t>
  </si>
  <si>
    <t>fornitura e posa in opera di bollatrice a secco elettrica, tipo oleodinamico, per sostituzione Bollatrice Great T5L Matr.1267, per lâ€™Ufficio della Direzione Provinciale di Lecco</t>
  </si>
  <si>
    <t xml:space="preserve">FATTORI SAFEST S.R.L. (CF: 10416260155)
</t>
  </si>
  <si>
    <t>FATTORI SAFEST S.R.L. (CF: 10416260155)</t>
  </si>
  <si>
    <t>Fornitura di toner in convenzione Consip per stampanti Kyocera Ecosys P 3050 dn</t>
  </si>
  <si>
    <t>Fornitura di toner in convenzione Consip per stampanti Lexmark MS 610 dn</t>
  </si>
  <si>
    <t xml:space="preserve">INFORDATA (CF: 00929440592)
</t>
  </si>
  <si>
    <t>INFORDATA (CF: 00929440592)</t>
  </si>
  <si>
    <t>Fornitura di toner in convenzione Consip per stampanti Lexmark MS 621 dn</t>
  </si>
  <si>
    <t>RIPARAZIONE IMPIANTO DI VIDEOSORVEGLIANZA PRESSO DP MANTOVA</t>
  </si>
  <si>
    <t xml:space="preserve">R.D.C. SRL (CF: 02196520205)
</t>
  </si>
  <si>
    <t>R.D.C. SRL (CF: 02196520205)</t>
  </si>
  <si>
    <t>Trattativa diretta per il Servizio di manutenzione delle aree verdi</t>
  </si>
  <si>
    <t xml:space="preserve">3A CORP. S.R.L. (CF: 02664990187)
ABR GREEN SRL (CF: 10603370965)
RIVA GIARDINI S.P.A. (CF: 02265260139)
</t>
  </si>
  <si>
    <t>3A CORP. S.R.L. (CF: 02664990187)</t>
  </si>
  <si>
    <t>manutenzione e riparazione fotocopiatore multifunzione Nashuatec DSM 730 matricola K8664500010 e Taskalfa 300i matricola QZP2625794, presso lâ€™Ufficio territoriale dellâ€™Agenzia delle Entrate di MONZA (MB)</t>
  </si>
  <si>
    <t xml:space="preserve">MULTIVENDOR SERVICE SRL (CF: 02937770960)
</t>
  </si>
  <si>
    <t>MULTIVENDOR SERVICE SRL (CF: 02937770960)</t>
  </si>
  <si>
    <t>manutenzione e riparazione multifunzione Richo Aficio MP3010 matricola M1074400117, presso lâ€™Ufficio territoriale dellâ€™Agenzia delle Entrate di Legnano (MI)</t>
  </si>
  <si>
    <t>manutenzione e riparazione multifunzione RICOH AFICIO MP3010 matricola M1074200534, presso lâ€™Ufficio territoriale dellâ€™Agenzia delle Entrate di Busto Arsizio (VA)</t>
  </si>
  <si>
    <t>manutenzione e riparazione fotocopiatori Aficio matricola K8664500012 e Aficio matricola K8554600873, presso lâ€™Ufficio territoriale dellâ€™Agenzia delle Entrate di Desio (MB)</t>
  </si>
  <si>
    <t>manutenzione e riparazione multifunzione ricoh DSM 730 aficio matricola K8664400079, presso lâ€™Ufficio territoriale dellâ€™Agenzia delle Entrate di Gavirate (VA)</t>
  </si>
  <si>
    <t>INTERVENTO DI MANUTENZIONE PER LO SPOSTAMENTO DI N. 2 SISTEMI DI CONTROLLO ACCESSI DALLA VECCHIA SEDE DI BRESCIA MARSALA</t>
  </si>
  <si>
    <t xml:space="preserve">SOLARI DI UDINE S.P.A. (CF: 01847860309)
</t>
  </si>
  <si>
    <t>SOLARI DI UDINE S.P.A. (CF: 01847860309)</t>
  </si>
  <si>
    <t>Servizio di manutenzione sistema anti-intrusione presso Direzione Provinciale Pavia</t>
  </si>
  <si>
    <t>Servizio di manutenzione sistema anti-intrusione presso Ufficio Territoriale di Voghera (PV)</t>
  </si>
  <si>
    <t>MANUTENZIONE IMPIANTO ANTINTRUSIONE DP LODI</t>
  </si>
  <si>
    <t xml:space="preserve">SI.BI.CI. IMPIANTI SRL (CF: 02925430965)
</t>
  </si>
  <si>
    <t>SI.BI.CI. IMPIANTI SRL (CF: 02925430965)</t>
  </si>
  <si>
    <t>RIPROGRAMMAZIONE IMPIANTO ANTINTRUSIONE PRESSO DP I MILANO</t>
  </si>
  <si>
    <t>FORNITURA TERMOSCANNER E GEL PER DISPENSER</t>
  </si>
  <si>
    <t xml:space="preserve">SIRIO SNC DI MANIN PAOLINO E C. (CF: 02378220962)
</t>
  </si>
  <si>
    <t>SIRIO SNC DI MANIN PAOLINO E C. (CF: 02378220962)</t>
  </si>
  <si>
    <t>Adesione alla Convenzione Consip Gas naturale 13 â€“ Lotto 2</t>
  </si>
  <si>
    <t xml:space="preserve">HERA COMM (CF: 02221101203)
</t>
  </si>
  <si>
    <t>HERA COMM (CF: 02221101203)</t>
  </si>
  <si>
    <t>Adesione alla Convenzione Consip Gas naturale 13 â€“ Lotto 3</t>
  </si>
  <si>
    <t>MANUTENZIONE IMPIANTO ANTINTRUSIONE UT SALO</t>
  </si>
  <si>
    <t xml:space="preserve">A.D.A. SISTEMI SRL UNIPERSONALE (CF: 03082830989)
</t>
  </si>
  <si>
    <t>A.D.A. SISTEMI SRL UNIPERSONALE (CF: 03082830989)</t>
  </si>
  <si>
    <t>MANUTENZIONE IMPIANTO ANTIPANICO SPORTELLI DP MANTOVA</t>
  </si>
  <si>
    <t>RIPARAZIONE IMPIANTO ANTINTRUSIONE UPT CREMONA</t>
  </si>
  <si>
    <t xml:space="preserve">ROSSI SISTEMI DI ROSSI GIANPIETRO E DANZI ARISTIDE SNC (CF: 01015270190)
</t>
  </si>
  <si>
    <t>ROSSI SISTEMI DI ROSSI GIANPIETRO E DANZI ARISTIDE SNC (CF: 01015270190)</t>
  </si>
  <si>
    <t>MANUTENZIONE IMPIANTO ANTINTRUSIONE PRESSO DP CREMONA</t>
  </si>
  <si>
    <t>ACQUISIZIONE IMMAGINI IMPIANTO VIDEOSORVEGLIANZA UT MILANO 4</t>
  </si>
  <si>
    <t>RIPARAZIONE IMPIANTO ANTINTRUSIONE DP COMO</t>
  </si>
  <si>
    <t xml:space="preserve">SICOM SNC DI CATTANEO &amp; C. (CF: 00786490136)
</t>
  </si>
  <si>
    <t>SICOM SNC DI CATTANEO &amp; C. (CF: 00786490136)</t>
  </si>
  <si>
    <t>BS Sorbanella - teleriscaldamento cont. matr. 78718651 - POD IT006T00306780</t>
  </si>
  <si>
    <t xml:space="preserve">Concessione del servizio di installazione e gestione di distributori automatici </t>
  </si>
  <si>
    <t xml:space="preserve">IVS ITALIA S.P.A. (CF: 03320270162)
</t>
  </si>
  <si>
    <t>IVS ITALIA S.P.A. (CF: 03320270162)</t>
  </si>
  <si>
    <t>RIPARAZIONE IMPIANTO ANTINTRUSIONE UT CODOGNO</t>
  </si>
  <si>
    <t xml:space="preserve">CIDIESSE S.R.L. (CF: 03996270157)
</t>
  </si>
  <si>
    <t>CIDIESSE S.R.L. (CF: 03996270157)</t>
  </si>
  <si>
    <t>SMONTAGGIO, trasloco, rimontaggio in altra sede e messa in opera di un ARCHIVIO COMPATTATO IN USO PRESSO LA VECCHIA SEDE DELL'UT DI VIGEVANO</t>
  </si>
  <si>
    <t xml:space="preserve">MOVING BOX SRL (CF: 07456480966)
</t>
  </si>
  <si>
    <t>MOVING BOX SRL (CF: 07456480966)</t>
  </si>
  <si>
    <t>Fornitura di  segnaletica per gli Uffici della DP di Brescia dellâ€™Agenzia delle Entrate della Lombardia</t>
  </si>
  <si>
    <t xml:space="preserve">MOLTENI D.E C. SNC (CF: 02084920988)
</t>
  </si>
  <si>
    <t>MOLTENI D.E C. SNC (CF: 02084920988)</t>
  </si>
  <si>
    <t>Acquisizione mediante affidamento diretto del servizio di riparazione del sistema anti-intrusione presso lâ€™ufficio territoriale di Ponte San Pietro</t>
  </si>
  <si>
    <t xml:space="preserve">IDROCLIMA CRD SRL (CF: 04357580168)
</t>
  </si>
  <si>
    <t>IDROCLIMA CRD SRL (CF: 04357580168)</t>
  </si>
  <si>
    <t>fornitura e posa in opera di bollatrice a secco elettrica, tipo oleodinamico, per sostituzione Bollatrice Great T5L matr.1767.01, per lâ€™Ufficio della Direzione Provinciale di Milano I della Agenzia delle Entrate</t>
  </si>
  <si>
    <t xml:space="preserve">Fornitura di segnaletica per gli Uffici della DP di Lecco dellâ€™Agenzia delle Entrate </t>
  </si>
  <si>
    <t xml:space="preserve">CENTRO COLORE COLOMBO S.N.C. (CF: 01169780135)
</t>
  </si>
  <si>
    <t>CENTRO COLORE COLOMBO S.N.C. (CF: 01169780135)</t>
  </si>
  <si>
    <t>Clusone - energia elettrica in salvaguardia POD IT001E15998506</t>
  </si>
  <si>
    <t xml:space="preserve">A2A ENERGIA (CF: 12883420155)
</t>
  </si>
  <si>
    <t>A2A ENERGIA (CF: 12883420155)</t>
  </si>
  <si>
    <t>manutenzione e riparazione fotocopiatore multifunzione Ricoh Aficio 3025, matricola n. K8554300651, presso lâ€™Ufficio territoriale dellâ€™Agenzia delle Entrate di Monza (MB)</t>
  </si>
  <si>
    <t>Manutenzione del sistema video sorveglianza presso lâ€™ufficio della Direzione Provinciale di Bergamo</t>
  </si>
  <si>
    <t xml:space="preserve">MICROWATT SRL (CF: 03789780164)
</t>
  </si>
  <si>
    <t>MICROWATT SRL (CF: 03789780164)</t>
  </si>
  <si>
    <t>MANUTENZIONE IMPIANTO ANTINTRUSIONE UT MILANO 3</t>
  </si>
  <si>
    <t>FORNITURA DI CARTA IN RISME PER STAMPE E COPIE</t>
  </si>
  <si>
    <t xml:space="preserve">VALSECCHI CANCELLERIA SRL (CF: 09521810961)
</t>
  </si>
  <si>
    <t>INTERVENTO DI MANUTENZIONE PER LO SPOSTAMENTO DI N. 4 SISTEMI DI CONTROLLO ACCESSI NELLA NUOVA SEDE DELL'UFFICIO TERRITORIALE DI VIGEVANO</t>
  </si>
  <si>
    <t>Servizio di rinnovo periodico di  conformitÃ  antincendio c/o UT Milano 6</t>
  </si>
  <si>
    <t xml:space="preserve">ARCHITETTO SERGIO COLNAGO (CF: CLNSRG59B20A794Y)
</t>
  </si>
  <si>
    <t>ARCHITETTO SERGIO COLNAGO (CF: CLNSRG59B20A794Y)</t>
  </si>
  <si>
    <t>MANUTENZIONE IMPIANTO ANTINTRUSIONE UT MORBEGNO</t>
  </si>
  <si>
    <t xml:space="preserve">SEVENX SRL (CF: 04140080989)
</t>
  </si>
  <si>
    <t>SEVENX SRL (CF: 04140080989)</t>
  </si>
  <si>
    <t>fornitura di supporto terminale Pagamento Porta POS Bancomat Ingenico iCT220/250 Girevole ed Inclinabile con installazione a Parete Muro per lâ€™Ufficio della Direzione Regionale dellâ€™Agenzia delle Entrate della Lombardia</t>
  </si>
  <si>
    <t xml:space="preserve">TUTTUFFICIOPIU' SRL (CF: 10238660152)
</t>
  </si>
  <si>
    <t>Valutazione Progetto Prevenzione Incendi sede Agenzia Entrate Pavia reso da Comando VVF Pavia</t>
  </si>
  <si>
    <t xml:space="preserve">COMANDO PROVINCIALE VIGILI DEL FUOCO DI PAVIA (CF: 80008960181)
</t>
  </si>
  <si>
    <t>COMANDO PROVINCIALE VIGILI DEL FUOCO DI PAVIA (CF: 80008960181)</t>
  </si>
  <si>
    <t>INSTALLAZIONE COMBINATORE GSM IMPIANTO ANTINTRUSIONE UPT COMO</t>
  </si>
  <si>
    <t>FORNITURA DI ENERGIA ELETTRICA IN CONVENZIONE CONSIP - EE18 - LOTTO 2 - PROVINCE DI MILANO E LODI</t>
  </si>
  <si>
    <t>FORNITURA DI ENERGIA ELETTRICA IN CONVENZIONE CONSIP ENERGIA ELETTRICA 18 - LOTTO 3 - LOMBARDIA ESCLUSE LE PROVINCE DI MILANO E DI LODI</t>
  </si>
  <si>
    <t>Valutazione progetto prevenzione incendi UPT Lodi e UT Codogno</t>
  </si>
  <si>
    <t xml:space="preserve">COMANDO PROV.LE VIGILI DEL FUOCO DI LODI (CF: 92529960152)
</t>
  </si>
  <si>
    <t>COMANDO PROV.LE VIGILI DEL FUOCO DI LODI (CF: 92529960152)</t>
  </si>
  <si>
    <t>RIPARAZIONE IMPIANTO ANTINTRUSIONE UT GORGONZOLA</t>
  </si>
  <si>
    <t>ADEGUAMENTO IMPIANTI ELETTRICI E RETE DATI PRESSO DP DI BRESCIA</t>
  </si>
  <si>
    <t>Fornitura di trentunomila mascherine FFP2 certificate per lâ€™Agenzia delle Entrate della Lombardia</t>
  </si>
  <si>
    <t xml:space="preserve">CAST BOLZONELLA S.A.S. DI DENIS BOLZONELLA (CF: 02513930285)
PASSION SRL (CF: 09606060961)
POLONORD ADESTE (CF: 02052230394)
</t>
  </si>
  <si>
    <t>PASSION SRL (CF: 09606060961)</t>
  </si>
  <si>
    <t>Fornitura di quattro zerbini per la DP di Brescia dellâ€™Agenzia delle Entrate della Lombardia</t>
  </si>
  <si>
    <t xml:space="preserve">LO ZERBINO DI SQUARATTI MAURO (CF: SQRMRA53B22B149B)
</t>
  </si>
  <si>
    <t>LO ZERBINO DI SQUARATTI MAURO (CF: SQRMRA53B22B149B)</t>
  </si>
  <si>
    <t xml:space="preserve">Fornitura e installazione di pavimentazione in laminato tipo rovere naturale grigio per la DP di Brescia </t>
  </si>
  <si>
    <t xml:space="preserve">SIMONE BATTELLO (CF: BTTSMN74A24B157I)
</t>
  </si>
  <si>
    <t>SIMONE BATTELLO (CF: BTTSMN74A24B157I)</t>
  </si>
  <si>
    <t xml:space="preserve">Brescia Via Sorbanella-energia elettrica mercato libero- Pod IT006E00643370 </t>
  </si>
  <si>
    <t xml:space="preserve">Fornitura di cornici a scatto per lâ€™Ufficio Territoriale di Vigevano </t>
  </si>
  <si>
    <t xml:space="preserve">ARMETTA ANTONINO (CF: RMTNNN61B02G273W)
B OFFICE S.R.L. (CF: 06486990481)
PROMOSELF SRL (CF: 02686910619)
</t>
  </si>
  <si>
    <t>B OFFICE S.R.L. (CF: 06486990481)</t>
  </si>
  <si>
    <t>RIPARAZIONE IMPIANTO ANTIPANICO SPORTELLI UT MONZA</t>
  </si>
  <si>
    <t>RIPARAZIONE IMPIANTO ANTINTRUSIONE UT VIMERCATE</t>
  </si>
  <si>
    <t xml:space="preserve">SALA GROUP SAS DI SALA M. &amp; C. (CF: 06676130963)
</t>
  </si>
  <si>
    <t>SALA GROUP SAS DI SALA M. &amp; C. (CF: 06676130963)</t>
  </si>
  <si>
    <t>RIPARAZIONE IMPIANTO ANTINTRUSIONE PRESSO DP II MILANO</t>
  </si>
  <si>
    <t>servizio di manutenzione del sistema anti-intrusione, presso lâ€™ ufficio della territoriale della Agenzia delle Entrate di Treviglio</t>
  </si>
  <si>
    <t xml:space="preserve">GIS SRL (CF: 02226850168)
</t>
  </si>
  <si>
    <t>GIS SRL (CF: 02226850168)</t>
  </si>
  <si>
    <t>servizio di regolazione apertura porta automatica presso lâ€™Ufficio di Servizi pubblicitÃ  immobiliare di Varese dellâ€™Agenzia delle Entrate</t>
  </si>
  <si>
    <t>MANUTENZIONE IMPIANTO ANTINTRUSIONE PRESSO UT MILANO 4</t>
  </si>
  <si>
    <t>Affidamento diretto del servizio per la verifica di stabilitÃ  della soletta c/o cortile esterno dellâ€™UP di Lodi, Via Gabba</t>
  </si>
  <si>
    <t>Riparazione dellâ€™impianto di alert del front office presso lâ€™Ufficio Territoriale di CantÃ¹</t>
  </si>
  <si>
    <t>Riqualificazione di un terrazzo a verde presso la sede degli Uffici Finanziari in Via Manin a MILANO</t>
  </si>
  <si>
    <t xml:space="preserve">SERVICE &amp; SERVICES SRL (CF: 03118660962)
</t>
  </si>
  <si>
    <t>CONTRATTO ESECUTIVO PER L'AFFIDAMENTO DEL SERVIZIO DI FACCHINAGGIO</t>
  </si>
  <si>
    <t xml:space="preserve">COOPSERVICE S.COOP.P.A. (CF: 00310180351)
</t>
  </si>
  <si>
    <t>COOPSERVICE S.COOP.P.A. (CF: 00310180351)</t>
  </si>
  <si>
    <t>servizio manutenzione fotocopiatore presso Ufficio territoriale di Magenta Gestetner DSM627 â€“ Aficio</t>
  </si>
  <si>
    <t>servizio manutenzione fotocopiatore presso lâ€™Ufficio territoriale di Bergamo 2 - RICOH Aficio MP3010</t>
  </si>
  <si>
    <t>Fornitura di vetrofanie/pellicole per gli Uffici dellâ€™Agenzia delle Entrate della Lombardia</t>
  </si>
  <si>
    <t xml:space="preserve">ARTI GRAFICHE VILLA (CF: 11133530151)
</t>
  </si>
  <si>
    <t>ARTI GRAFICHE VILLA (CF: 11133530151)</t>
  </si>
  <si>
    <t>Riproduzione a colori di materiale esplicativo per lâ€™accoglienza degli utenti presso gli Uffici dellâ€™Agenzia delle Entrate della Lombardia</t>
  </si>
  <si>
    <t xml:space="preserve">LA TIPOGRAFIA MONZESE SNC (CF: 03932110152)
</t>
  </si>
  <si>
    <t>LA TIPOGRAFIA MONZESE SNC (CF: 03932110152)</t>
  </si>
  <si>
    <t>servizio manutenzione fotocopiatore presso lâ€™Ufficio territoriale di Ponte San Pietro - Richo Aficio MP 3025</t>
  </si>
  <si>
    <t>Affidamento servizio di RSPP per le sedi di Bergamo, Lodi, Pavia e Varese</t>
  </si>
  <si>
    <t>Fornitura di libri GiuffrÃ¨ per la DP di Como dellâ€™Agenzia delle Entrate della Lombardia</t>
  </si>
  <si>
    <t xml:space="preserve">GIUFFRÃ¨ FRANCIS LEFEBVRE S.P.A (CF: 00829840156)
</t>
  </si>
  <si>
    <t>GIUFFRÃ¨ FRANCIS LEFEBVRE S.P.A (CF: 00829840156)</t>
  </si>
  <si>
    <t>Indagini sismiche presso lo stabile di via Corelli</t>
  </si>
  <si>
    <t xml:space="preserve">SERVIZITECNICI.IT S.R.L. (CF: 08711340961)
</t>
  </si>
  <si>
    <t>SERVIZITECNICI.IT S.R.L. (CF: 08711340961)</t>
  </si>
  <si>
    <t>Fornitura di libri Ipsoa per la DP di Como dellâ€™Agenzia delle Entrate della Lombardia</t>
  </si>
  <si>
    <t xml:space="preserve">WOLTERS KLUWER ITALIA SRL (CF: 10209790152)
</t>
  </si>
  <si>
    <t>WOLTERS KLUWER ITALIA SRL (CF: 10209790152)</t>
  </si>
  <si>
    <t>servizio di manutenzione per fotocopiatore Ricoh Aficio, modello MP 3010 presso lâ€™Ufficio territoriale della Agenzia delle Entrate di Magenta</t>
  </si>
  <si>
    <t>REALIZZAZIONE NUOVO IMPIANTO ANTINTRUSIONE PRESSO DP COMO</t>
  </si>
  <si>
    <t>Fornitura di uno stand per monitor e un televisore per la Direzione regionale della Lombardia</t>
  </si>
  <si>
    <t xml:space="preserve">VIRTUAL LOGIC SRL (CF: 03878640238)
</t>
  </si>
  <si>
    <t>VIRTUAL LOGIC SRL (CF: 03878640238)</t>
  </si>
  <si>
    <t xml:space="preserve">Servizio di progettazione architettonica, strutturale, coordinamento della sicurezza per rimozione amianto </t>
  </si>
  <si>
    <t xml:space="preserve">CONSEI S.R.L. (CF: 02251840183)
M2P S.R.L. (CF: 02463440186)
S.T.P. STAGEO S.R.L. (CF: 02802200184)
</t>
  </si>
  <si>
    <t>S.T.P. STAGEO S.R.L. (CF: 02802200184)</t>
  </si>
  <si>
    <t>MANUTENZIONE IMPIANTO ANTINTRUSIONE PRESSO LA DIREZIONE PROVINCIALE DI LODI</t>
  </si>
  <si>
    <t>ASSISTENZA TECNICA PER N. 1 SISTEMA DI CONTROLLO ACCESSI PRESSO UFFICIO TERRITORIALE DI VOGHERA</t>
  </si>
  <si>
    <t>Servizio annuale di pulizia filtri fan-coil presso lâ€™Ufficio Territoriale di Bergamo 2 dellâ€™Agenzia delle Entrate</t>
  </si>
  <si>
    <t xml:space="preserve">VALTELLINA SPA (CF: 00222840167)
</t>
  </si>
  <si>
    <t>VALTELLINA SPA (CF: 00222840167)</t>
  </si>
  <si>
    <t>Servizio di smontaggio, trasloco, rimontaggio in altra sede e messa in opera dellâ€™impianto di sicurezza interna installato presso lâ€™Ufficio Territoriale di Vigevano</t>
  </si>
  <si>
    <t>SERVIZIO DI MANUTENZIONE DELL'IMPIANTO ANTINTRUSIONE PRESSO L'UFFICIO TERRITORIALE DI DESIO</t>
  </si>
  <si>
    <t>RIPARAZIONE IMPIANTO DI VIDEOSORVEGLIANZA PRESSO L'UFFICIO TERRITORIALE DI CASTIGLIONE DELLE STIVIERE</t>
  </si>
  <si>
    <t>Affidamento dei servizi di riscossione tributi con modalitÃ  elettroniche per le sedi degli Uffici dell'Agenzia delle Entrate</t>
  </si>
  <si>
    <t>fornitura e posa in opera di bollatrice a secco elettrica, tipo oleodinamico, per sostituzione Bollatrice Great Duplex Multipressa T5-L, matricola 1231, per lâ€™Ufficio di Castiglione delle Stiviere della Agenzia delle Entrate</t>
  </si>
  <si>
    <t>DP BS (Marsala) - energia elettrica in salvaguardia POD IT012E92885112</t>
  </si>
  <si>
    <t>DP BS (Marsala) - energia elettrica in salvaguardia POD IT006E00002592</t>
  </si>
  <si>
    <t>DP BS (Marsala) - energia elettrica in salvaguardia POD IT006E00270034</t>
  </si>
  <si>
    <t>SANIFICAZIONE PERIODICA FAN COIL DEGLI UFFICI DELLA LOMBARDIA</t>
  </si>
  <si>
    <t xml:space="preserve">NICMA&amp;PARTNERS SPA (CF: 09714120012)
</t>
  </si>
  <si>
    <t>NICMA&amp;PARTNERS SPA (CF: 09714120012)</t>
  </si>
  <si>
    <t>Bonifica conservativa amianto friabile presso lâ€™Ufficio Provinciale del Territorio di Sondrio</t>
  </si>
  <si>
    <t xml:space="preserve">A.GRITTI S.A.S.DI GRITTI GIONNI E C. (CF: 00756870143)
</t>
  </si>
  <si>
    <t>A.GRITTI S.A.S.DI GRITTI GIONNI E C. (CF: 00756870143)</t>
  </si>
  <si>
    <t>servizio di manutenzione fotocopiatore multifunzione presso lâ€™Ufficio territoriale della Agenzia delle Entrate di Monza</t>
  </si>
  <si>
    <t>servizio di manutenzione per fotocopiatori Aficio mp 3025 e Aficio mp 3350 presso lâ€™Ufficio territoriale della Agenzia delle Entrate di CantÃ¹</t>
  </si>
  <si>
    <t>Affidamento del servizio di sorveglianza sanitaria</t>
  </si>
  <si>
    <t xml:space="preserve">FORGEST SRL (CF: 02028830798)
</t>
  </si>
  <si>
    <t>FORGEST SRL (CF: 02028830798)</t>
  </si>
  <si>
    <t>RIPARAZIONE IMPIANTO VIDEOSORVEGLIANZA PRESSO DP LECCO</t>
  </si>
  <si>
    <t xml:space="preserve">EL.LE.A. SNC DI BONAITI-CRIPPA-PELLEGATTA (CF: 02198530137)
</t>
  </si>
  <si>
    <t>EL.LE.A. SNC DI BONAITI-CRIPPA-PELLEGATTA (CF: 02198530137)</t>
  </si>
  <si>
    <t>SERVIZIO DI VERIFICA DI VULNERABILITA' SISMICA E RILIEVO GEOMETRICO PRESSO IMMOBILE PIAZZALE CARLO STUPARICH N. 2</t>
  </si>
  <si>
    <t>FORNITURA IN CONVENZIONE CONSIP DI TONER PER STAMPANTI LEXMARK 610 PER DR LOMBARDIA</t>
  </si>
  <si>
    <t>FORNITURA IN CONVENZIONE CONSIP DI TONER PER STAMPANTI KYOCERA</t>
  </si>
  <si>
    <t>FORNITURA DI TONER PER STAMPANTI LEXMARK 610 PER TUTTE LE DP</t>
  </si>
  <si>
    <t>FORNITURA DI TONER PER STAMPANTI LEXMARK 621</t>
  </si>
  <si>
    <t>Torri evaporative</t>
  </si>
  <si>
    <t xml:space="preserve">CANALI GIOVANNI SRL (CF: 01694560200)
R.V.M. IMPIANTI SRL (CF: 00665380986)
SANITERMICA APRICHES SRL (CF: 00582470142)
SIRAM S.P.A. (CF: 08786190150)
</t>
  </si>
  <si>
    <t>CANALI GIOVANNI SRL (CF: 01694560200)</t>
  </si>
  <si>
    <t>noleggio di n. 1 multifunzione a colori in convenzione Consip per lâ€™Ufficio Provinciale del Territorio dellâ€™Agenzia delle Entrate di Milano</t>
  </si>
  <si>
    <t xml:space="preserve">KYOCERA SPA (CF: 02973040963)
</t>
  </si>
  <si>
    <t>KYOCERA SPA (CF: 02973040963)</t>
  </si>
  <si>
    <t>noleggio di n. 2 multifunzione monocromatiche in convenzione Consip per lâ€™Ufficio provinciale di Milano - Territorio dellâ€™Agenzia delle Entrate</t>
  </si>
  <si>
    <t>UT Vigevano (PV) - Fornitura energia elettrica in regime di salvaguardia senza obbligo di CiG</t>
  </si>
  <si>
    <t xml:space="preserve">ASM ENERGIA SPA (CF: 01985180189)
</t>
  </si>
  <si>
    <t>ASM ENERGIA SPA (CF: 01985180189)</t>
  </si>
  <si>
    <t>Servizio di manutenzione del sistema videosorveglianza, presso lâ€™ ufficio della Direzione Provinciale della Agenzia delle Entrate di Pavia</t>
  </si>
  <si>
    <t>RIPARAZIONE IMPIANTO DI VIDEOSORVEGLIANZA PRESSO UT MILANO 6</t>
  </si>
  <si>
    <t>RIPARAZIONE IMPIANTO ANTINTRUSIONE PRESSO UPT CREMONA</t>
  </si>
  <si>
    <t>RIPARAZIONE IMPIANTO ANTINTRUSIONE PRESSO SPI DI CREMONA</t>
  </si>
  <si>
    <t>Bs Via Sorbanella -teleriscaldamento POD IT006T00643370</t>
  </si>
  <si>
    <t>Fornitura di cento mascherine FFP3 con valvola  per lâ€™UpT di Como dellâ€™Agenzia delle Entrate</t>
  </si>
  <si>
    <t xml:space="preserve">F3 SRL (CF: 04131360960)
</t>
  </si>
  <si>
    <t>F3 SRL (CF: 04131360960)</t>
  </si>
  <si>
    <t>REALIZZAZIONE IMPIANTO ANTINTRUSIONE UT CANTU</t>
  </si>
  <si>
    <t xml:space="preserve">DTE SRL (CF: 06029780969)
ELCO S.R.L. (CF: 00415740133)
TERRANEO IMPIANTI SRL (CF: 02364960134)
</t>
  </si>
  <si>
    <t xml:space="preserve">affidamento diretto di realizzazione delle prove di reazione al fuoco su pavimentazione in moquette e poltrone imbottite per  UT di Milano 6 dellâ€™Agenzia delle Entrate della Lombardia </t>
  </si>
  <si>
    <t xml:space="preserve">ISTITUTO GIORDANO SPA (CF: 00549540409)
</t>
  </si>
  <si>
    <t>ISTITUTO GIORDANO SPA (CF: 00549540409)</t>
  </si>
  <si>
    <t>Vigevano Via Pergolesi gas Matricola Contatore: 37047506</t>
  </si>
  <si>
    <t xml:space="preserve">DP SO - Fornitura timbro finanziario a calendario diam 35 mm. </t>
  </si>
  <si>
    <t xml:space="preserve">ISTITUTO POLIGRAFICO E ZECCA DELLO STATO (CF: 00399810589)
</t>
  </si>
  <si>
    <t>ISTITUTO POLIGRAFICO E ZECCA DELLO STATO (CF: 00399810589)</t>
  </si>
  <si>
    <t>RIPARAZIONE IMPIANTO ANTINTRUSIONE PRESSO LA DIREZIONE PROVINCIALE I DI MILANO</t>
  </si>
  <si>
    <t>RIPARAZIONE DI UN ARCHIVIO COMPATTATO ROTANTE PRESSO L'UPT DI MILANO</t>
  </si>
  <si>
    <t>RIPARAZIONE IMPIANTO ANTINTRUSIONE UT CINISELLO BALSAMO</t>
  </si>
  <si>
    <t xml:space="preserve">P. A. SISTEMI SRL (CF: 01479940171)
</t>
  </si>
  <si>
    <t>P. A. SISTEMI SRL (CF: 01479940171)</t>
  </si>
  <si>
    <t>Fornitura di Mixer audio per la Direzione Regionale della Lombardia dellâ€™Agenzia delle Entrate</t>
  </si>
  <si>
    <t xml:space="preserve">ADPARTNERS SRL (CF: 03340710270)
</t>
  </si>
  <si>
    <t>ADPARTNERS SRL (CF: 03340710270)</t>
  </si>
  <si>
    <t>Fornitura di dispositivi di protezione individuali  per lâ€™Agenzia delle Entrate della Lombardia</t>
  </si>
  <si>
    <t xml:space="preserve">GB SAFETY ITALIA (CF: 03601330156)
</t>
  </si>
  <si>
    <t>GB SAFETY ITALIA (CF: 03601330156)</t>
  </si>
  <si>
    <t>Gestione integrata della salute e sicurezza sui luoghi di lavoro per le Pubbliche Amministrazioni - Adesione per Agenzia Entrate Lombardia</t>
  </si>
  <si>
    <t xml:space="preserve">SINTESI SPA (CF: 03533961003)
</t>
  </si>
  <si>
    <t>SINTESI SPA (CF: 03533961003)</t>
  </si>
  <si>
    <t>SERVIZIO DI RECEPTION PRESSO IL PALAZZO DEGLI UFFICI FINANZIARI DI MILANO</t>
  </si>
  <si>
    <t xml:space="preserve">GRUPPO SERVIZI ASSOCIATI S.P.A. (CF: 01484180391)
</t>
  </si>
  <si>
    <t>GRUPPO SERVIZI ASSOCIATI S.P.A. (CF: 01484180391)</t>
  </si>
  <si>
    <t>FORNITURA E POSA IN OPERA VETROFANIE PRESSO DP LECCO</t>
  </si>
  <si>
    <t xml:space="preserve">DUECI DI CAVALIERE SALVATORE (CF: CVLSVT62E09E507C)
</t>
  </si>
  <si>
    <t>DUECI DI CAVALIERE SALVATORE (CF: CVLSVT62E09E507C)</t>
  </si>
  <si>
    <t>RIPARAZIONE IMPIANTO ALERT SPORTELLI PRESSO DP MANTOVA</t>
  </si>
  <si>
    <t>MANUTENZIONE DELL'IMPIANTO ANTINTRUSIONE PRESSO LA DP DI MONZA E BRIANZA</t>
  </si>
  <si>
    <t>REDAZIONE DOCUMENTAZIONE ANALISI DEL RISCHIO DA SCARICHE ATMOSFERICHE VARI UFFICI ADE LOMBARDIA</t>
  </si>
  <si>
    <t xml:space="preserve">REITEM S.R.L. (CF: 09506220962)
</t>
  </si>
  <si>
    <t>REITEM S.R.L. (CF: 09506220962)</t>
  </si>
  <si>
    <t>RIPARAZIONE DI UN SENSORE DI UNA PORTA REI PRESSO LA DP DI COMO</t>
  </si>
  <si>
    <t>fornitura di apparecchiature audio per sala videoconferenza per lâ€™Agenzia delle Entrate della Lombardia</t>
  </si>
  <si>
    <t xml:space="preserve">ADPARTNERS SRL (CF: 03340710270)
BS TECNOLOGIE S.R.L. (CF: 06723691215)
COMPUTER NEXT SOLUTIONS S.R.L. (CF: 04052740406)
IL MICROFONO DI SABINO COPPOLECCHIA (CF: CPPSBN63B19L746L)
ULTRAPROMEDIA S.R.L. (CF: 10324241008)
</t>
  </si>
  <si>
    <t>IL MICROFONO DI SABINO COPPOLECCHIA (CF: CPPSBN63B19L746L)</t>
  </si>
  <si>
    <t>Incarico professionista controllo sismico Stuparich</t>
  </si>
  <si>
    <t xml:space="preserve">M.S.C. (CF: 03600400968)
</t>
  </si>
  <si>
    <t>M.S.C. (CF: 03600400968)</t>
  </si>
  <si>
    <t>Abbonamento annuale rivista Bollettino di Legislazione Tecnica</t>
  </si>
  <si>
    <t xml:space="preserve">LEGISLAZIONE TECNICA S.R.L. (CF: 05383391009)
</t>
  </si>
  <si>
    <t>LEGISLAZIONE TECNICA S.R.L. (CF: 05383391009)</t>
  </si>
  <si>
    <t>servizio di progettazione in materia di prevenzione incendi, ai sensi dellâ€™art. 3 del D.P.R. 151/2011, per le sedi dellâ€™Ufficio Provinciale - Territorio di Lodi e dellâ€™Ufficio territoriale di Codogno dellâ€™Agenzia delle Entrate</t>
  </si>
  <si>
    <t xml:space="preserve">ARCHITETTO ANDREA DANSI (CF: DNSNDR71T19C816E)
INC AMBIENTE E TERRITORIO SRL (CF: 12828600150)
SINDAR SRL (CF: 12608410150)
</t>
  </si>
  <si>
    <t>INC AMBIENTE E TERRITORIO SRL (CF: 12828600150)</t>
  </si>
  <si>
    <t>RIPARAZIONE IMPIANTO ANTINTRUSIONE UT LEGNANO</t>
  </si>
  <si>
    <t xml:space="preserve">ITALRADAR SNC (CF: 04806280154)
</t>
  </si>
  <si>
    <t>ITALRADAR SNC (CF: 04806280154)</t>
  </si>
  <si>
    <t>RIPARAZIONE ARCHIVI COMPATTATI PRESSO UT MILANO 2</t>
  </si>
  <si>
    <t xml:space="preserve">Fornitura e installazione di 2 climatizzatori a colonna per lâ€™Ufficio Territoriale di Busto Arsizio </t>
  </si>
  <si>
    <t xml:space="preserve">CANALI GIOVANNI SRL (CF: 01694560200)
</t>
  </si>
  <si>
    <t>DP Sondrio (Salita Schenardi) - Fornitura gasolio per riscaldamento ottobre 2021</t>
  </si>
  <si>
    <t xml:space="preserve">	Trattativa Diretta tramite Mercato Elettronico della Pubblica Amministrazione per la fornitura comprensiva di montaggio di arredi direzionali per la Direzione regionale della Lombardia.</t>
  </si>
  <si>
    <t xml:space="preserve">B.B.F. SPA (CF: 01782170136)
COMFORT OFFICE (CF: 06285670961)
MPF (CF: 00679750968)
OFFICE DISTRIBUTION (CF: 05873390966)
</t>
  </si>
  <si>
    <t>B.B.F. SPA (CF: 01782170136)</t>
  </si>
  <si>
    <t>servizio di manutenzione di macchine per lâ€™Ufficio presso gli Uffici territoriali della Agenzia delle Entrate di CantÃ¹ (CO) e di Clusone (BG)</t>
  </si>
  <si>
    <t>Affidamento del servizio di pubblicazione dellâ€™estratto di  avviso di indagine di mercato per la ricerca di immobili da adibire a sede dellâ€™Agenzia delle Entrate  nei Comuni di Breno, Busto Arsizio, CantÃ¹, Casalmaggiore, Como, Crem</t>
  </si>
  <si>
    <t xml:space="preserve">SPORT NETWORK SRL (CF: 06357951000)
</t>
  </si>
  <si>
    <t>SPORT NETWORK SRL (CF: 06357951000)</t>
  </si>
  <si>
    <t>Servizio ripristino caldaie per UT Milano3 presso via Bistolfi 5</t>
  </si>
  <si>
    <t>del servizio di fornitura di stampe incorniciate per gli Uffici della DR della Lombardia</t>
  </si>
  <si>
    <t xml:space="preserve">MOSTRA DEL POSTER (CF: 06011710156)
</t>
  </si>
  <si>
    <t>MOSTRA DEL POSTER (CF: 06011710156)</t>
  </si>
  <si>
    <t>Trattativa diretta per lâ€™affidamento dellâ€™incarico di Coordinatore per la sicurezza in fase di progettazione per lâ€™adeguamento alla normativa antincendio dellâ€™immobile ad uso archivio sito in via Corelli, 28 a Milano</t>
  </si>
  <si>
    <t xml:space="preserve">CAMILLO CUGINI (CF: CGNCLL67P25D142W)
</t>
  </si>
  <si>
    <t>CAMILLO CUGINI (CF: CGNCLL67P25D142W)</t>
  </si>
  <si>
    <t>Trattativa Diretta tramite Mercato Elettronico della Pubblica Amministrazione per lâ€™affidamento dei lavori di tinteggiatura presso gli Uffici territoriali di Milano 3 e Milano 6 della Direzione regionale della Lombardia</t>
  </si>
  <si>
    <t xml:space="preserve">ARNABOLDI GEOM. CARLO (CF: RNBMRA55D08F205E)
LO.VE. DI CIPRIANI LORENZO (CF: cprlnz32c10i292x)
MIGLIORATI GIAN LUCA (CF: MGLGLC74A21C800I)
</t>
  </si>
  <si>
    <t>LO.VE. DI CIPRIANI LORENZO (CF: cprlnz32c10i292x)</t>
  </si>
  <si>
    <t>Appalto per il servizio di verifiche periodiche biennali sugli impianti di messa a terra degli Uffici della Lombardia</t>
  </si>
  <si>
    <t xml:space="preserve">SOCIETÃ  RINA SERVICES SPA (CF: 03487840104)
</t>
  </si>
  <si>
    <t>SOCIETÃ  RINA SERVICES SPA (CF: 03487840104)</t>
  </si>
  <si>
    <t>MANUTENZIONE IMPIANTO ANTINTRUSIONE PRESSO UT CANTU</t>
  </si>
  <si>
    <t>MANUTENZIONE IMPIANTO ANTINTRUSIONE PRESSO DP I MILANO</t>
  </si>
  <si>
    <t>MANUTENZIONE IMPIANTO ANTINTRUSIONE PRESSO UT MILANO 3</t>
  </si>
  <si>
    <t>MANUTENZIONE IMPIANTO ANTINTRUSIONE PRESSO UT MILANO 6</t>
  </si>
  <si>
    <t>manutenzione impianto anti-intrusione presso lâ€™Ufficio territoriale dellâ€™Agenzia delle Entrate di Ponte San Pietro</t>
  </si>
  <si>
    <t>RIPARAZIONE IMPIANTO TVCC PRESSO UT BRENO</t>
  </si>
  <si>
    <t xml:space="preserve">ICEA SRL (CF: 02907060988)
</t>
  </si>
  <si>
    <t>ICEA SRL (CF: 02907060988)</t>
  </si>
  <si>
    <t>SERVIZIO DI SANIFICAZIONE PERIODICA MENSILE DEI FANCOIL DEGLI IMPIANTI DI CONDIZIONAMENTO DEGLI UFFICI DELLA AGENZIA DELLE ENTRATE DELLA LOMBARDIA</t>
  </si>
  <si>
    <t>DP Sondrio (Salita Schenardi) - Fornitura gasolio per riscaldamento periodo dicembre 2021-aprile 2022</t>
  </si>
  <si>
    <t>RIPARAZIONE IMPIANTO ANTINTRUSIONE PRESSO UT GORGONZOLA</t>
  </si>
  <si>
    <t>SERVIZIO DI VERIFICA PERIODICA BIENNALE DELL'IMPIANTO DI MESSA A TERRA DELLA DP DI MANTOVA</t>
  </si>
  <si>
    <t xml:space="preserve">I.M.Q. SPA (CF: 12898410159)
</t>
  </si>
  <si>
    <t>Fornitura e posa in opera di pellicola oscurante per pareti vetrate per lâ€™Ufficio della Direzione Provinciale dellâ€™Agenzia delle Entrate di Lecco</t>
  </si>
  <si>
    <t xml:space="preserve">LITHOSERVICE SRL (CF: 00203570130)
</t>
  </si>
  <si>
    <t>LITHOSERVICE SRL (CF: 00203570130)</t>
  </si>
  <si>
    <t>Riparazione e parziale rifacimento dellâ€™impianto antintrusione presso la Direzione Provinciale I di Milano Palazzina B1</t>
  </si>
  <si>
    <t>Fornitura di bacheche per la Direzione Regionale della Lombardia</t>
  </si>
  <si>
    <t xml:space="preserve">SEBERG S.R.L. (CF: 01855820161)
</t>
  </si>
  <si>
    <t>SEBERG S.R.L. (CF: 01855820161)</t>
  </si>
  <si>
    <t>Redazione di un progetto definitivo/esecutivo per la messa in sicurezza dellâ€™immobile sito in Piazzale Stuparich 2 a Milano</t>
  </si>
  <si>
    <t>Fornitura termoscanner, colonnine dispenser e termometro_D.R. LOMBARDIA</t>
  </si>
  <si>
    <t>MANUTENZIONE IMPIANTO ANTINTRUSIONE PRESSO DP LODI</t>
  </si>
  <si>
    <t>Fornitura generatore di calore con nuovo a condensazione presso la centrale termica dellâ€™immobile di piazza Stparich n. 2 â€“ Milano, sede dellâ€™Ufficio Territoriale di Milano 6</t>
  </si>
  <si>
    <t xml:space="preserve">B F C SRL (CF: 01105840357)
CLIMAGEST SRL (CF: 03291260176)
IRI IMPIANTI SRL (CF: 00284320173)
</t>
  </si>
  <si>
    <t>IRI IMPIANTI SRL (CF: 00284320173)</t>
  </si>
  <si>
    <t>Manutenzione fotocopiatori presso DP2 Milano e DP Mantova Agenzia delle entrate</t>
  </si>
  <si>
    <t>FORNITURA 40.000 MASCHERINE FFP2</t>
  </si>
  <si>
    <t xml:space="preserve">PASSION SRL (CF: 09606060961)
</t>
  </si>
  <si>
    <t>RIPARAZIONE E PARZIALE RIFACIMENTO DELLâ€™IMPIANTO DI VIDEOSORVEGLIANZA PRESSO LA DIREZIONE PROVINCIALE DI MONZA E BRIANZA UFFICIO CONTROLLI</t>
  </si>
  <si>
    <t>Affidamento del servizio di coordinamento della sicurezza in fase di progettazione per la riqualificazione degli spazi presso la DR della Lombardia</t>
  </si>
  <si>
    <t xml:space="preserve">ARCH. GIOVANNA MASCIADRI (CF: MSCGNN67E46F205X)
</t>
  </si>
  <si>
    <t>manutenzione dellâ€™impianto Alert sportelli presso lâ€™Ufficio della Direzione Provinciale dellâ€™Agenzia delle Entrate Pavia</t>
  </si>
  <si>
    <t>FORNITURA COMPONENTI IMPIANTI ELIMINACODE</t>
  </si>
  <si>
    <t xml:space="preserve">SIGMA S.P.A. (CF: 01590580443)
</t>
  </si>
  <si>
    <t>SIGMA S.P.A. (CF: 01590580443)</t>
  </si>
  <si>
    <t>FORNITURA E POSA IN OPERA DISPLAY IMPIANTI ELIMINACODE PER UT MILANO 6 E UPT MILANO</t>
  </si>
  <si>
    <t>FORNITURA SISTEMI CONTROLLO ACCESSI</t>
  </si>
  <si>
    <t>FORNITURA DI MATERIALE DI CANCELLERIA/ACCESSORI PER UFFICI</t>
  </si>
  <si>
    <t>Noleggio di 24 stampanti monocromatiche in convenzione Consip per gli Uffici della Direzione regionale della Lombardia dellâ€™Agenzia delle Entrate</t>
  </si>
  <si>
    <t xml:space="preserve">ITD SOLUTIONS SPA (CF: 05773090013)
</t>
  </si>
  <si>
    <t>ITD SOLUTIONS SPA (CF: 05773090013)</t>
  </si>
  <si>
    <t>Noleggio di 23 multifunzione monocromatiche in convenzione Consip per gli Uffici della Direzione regionale della Lombardia dellâ€™Agenzia delle Entrate</t>
  </si>
  <si>
    <t>NOLEGGIO IN CONVENZIONE CONSIP DI 4 MULTIFUNZIONE A COLORI</t>
  </si>
  <si>
    <t>Manutenzione impianto ANTINTRUSIONE presso DP BERGAMO</t>
  </si>
  <si>
    <t>Manutenzione impianto anti-intrusione presso UT Voghera</t>
  </si>
  <si>
    <t>Pulizia degli infissi e delle vetrate esterne della Direzione provinciale di Mantova</t>
  </si>
  <si>
    <t xml:space="preserve">BALLESTRIERO SRL (CF: 01968500205)
</t>
  </si>
  <si>
    <t>Adeguamento alla normativa antincendio dellâ€™immobile sito in via Brescia n. 130. Affidamento dellâ€™incarico di coordinatore per la sicurezza in fase di progettazione ed esecuzione e attivitÃ  connesse.</t>
  </si>
  <si>
    <t xml:space="preserve">PI.ESSE. DI SCAGLIA &amp; C. S.A.S. (CF: 02005920984)
</t>
  </si>
  <si>
    <t>PI.ESSE. DI SCAGLIA &amp; C. S.A.S. (CF: 02005920984)</t>
  </si>
  <si>
    <t>Affidamento della fornitura di veneziane presso la sede della Direzione provinciale di Brescia (via Via Sorbanella 30) e della riparazione riloghe presso la sede della Direzione regionale della Lombardia</t>
  </si>
  <si>
    <t xml:space="preserve">LO.VE. (CF: 01468020159)
</t>
  </si>
  <si>
    <t>LO.VE. (CF: 01468020159)</t>
  </si>
  <si>
    <t xml:space="preserve">Abbonamento triennale (2021-2022-2023) completo prezziario DEI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</si>
</sst>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">
    <xf numFmtId="0" fontId="0" fillId="0" borderId="0" xfId="0"/>
    <xf numFmtId="0" fontId="0" fillId="0" borderId="0" xfId="0" applyAlignment="1">
      <alignment wrapText="1"/>
    </xf>
    <xf numFmtId="14" fontId="0" fillId="0" borderId="0" xfId="0" applyNumberFormat="1"/>
  </cellXfs>
  <cellStyles count="42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7"/>
  <sheetViews>
    <sheetView tabSelected="1" workbookViewId="0"/>
  </sheetViews>
  <sheetFormatPr defaultRowHeight="15" x14ac:dyDescent="0.25"/>
  <sheetData>
    <row r="1" spans="1:11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</row>
    <row r="2" spans="1:11" x14ac:dyDescent="0.25">
      <c r="A2" t="s">
        <v>5</v>
      </c>
      <c r="B2" t="s">
        <v>6</v>
      </c>
      <c r="C2" t="s">
        <v>7</v>
      </c>
      <c r="D2" t="s">
        <v>8</v>
      </c>
      <c r="E2" t="s">
        <v>9</v>
      </c>
      <c r="F2" t="s">
        <v>10</v>
      </c>
      <c r="G2" t="s">
        <v>11</v>
      </c>
      <c r="H2" t="s">
        <v>12</v>
      </c>
      <c r="I2" t="s">
        <v>13</v>
      </c>
      <c r="J2" t="s">
        <v>14</v>
      </c>
      <c r="K2" t="s">
        <v>15</v>
      </c>
    </row>
    <row r="3" spans="1:11" x14ac:dyDescent="0.25">
      <c r="A3" t="str">
        <f>"5595325043"</f>
        <v>5595325043</v>
      </c>
      <c r="B3" t="str">
        <f t="shared" ref="B3:B66" si="0">"06363391001"</f>
        <v>06363391001</v>
      </c>
      <c r="C3" t="s">
        <v>16</v>
      </c>
      <c r="D3" t="s">
        <v>17</v>
      </c>
      <c r="E3" t="s">
        <v>18</v>
      </c>
      <c r="F3" s="1" t="s">
        <v>19</v>
      </c>
      <c r="G3" t="s">
        <v>20</v>
      </c>
      <c r="H3">
        <v>0</v>
      </c>
      <c r="I3" s="2">
        <v>41730</v>
      </c>
      <c r="J3" s="2">
        <v>42094</v>
      </c>
      <c r="K3">
        <v>1500999.25</v>
      </c>
    </row>
    <row r="4" spans="1:11" x14ac:dyDescent="0.25">
      <c r="A4" t="str">
        <f>"612277843E"</f>
        <v>612277843E</v>
      </c>
      <c r="B4" t="str">
        <f t="shared" si="0"/>
        <v>06363391001</v>
      </c>
      <c r="C4" t="s">
        <v>16</v>
      </c>
      <c r="D4" t="s">
        <v>21</v>
      </c>
      <c r="E4" t="s">
        <v>18</v>
      </c>
      <c r="F4" s="1" t="s">
        <v>22</v>
      </c>
      <c r="G4" t="s">
        <v>23</v>
      </c>
      <c r="H4">
        <v>0</v>
      </c>
      <c r="I4" s="2">
        <v>42095</v>
      </c>
      <c r="J4" s="2">
        <v>42460</v>
      </c>
      <c r="K4">
        <v>1644125.96</v>
      </c>
    </row>
    <row r="5" spans="1:11" x14ac:dyDescent="0.25">
      <c r="A5" t="str">
        <f>"Z541555C4A"</f>
        <v>Z541555C4A</v>
      </c>
      <c r="B5" t="str">
        <f t="shared" si="0"/>
        <v>06363391001</v>
      </c>
      <c r="C5" t="s">
        <v>16</v>
      </c>
      <c r="D5" t="s">
        <v>24</v>
      </c>
      <c r="E5" t="s">
        <v>18</v>
      </c>
      <c r="F5" s="1" t="s">
        <v>25</v>
      </c>
      <c r="G5" t="s">
        <v>26</v>
      </c>
      <c r="H5">
        <v>8001</v>
      </c>
      <c r="I5" s="2">
        <v>42283</v>
      </c>
      <c r="J5" s="2">
        <v>44109</v>
      </c>
      <c r="K5">
        <v>8641.08</v>
      </c>
    </row>
    <row r="6" spans="1:11" x14ac:dyDescent="0.25">
      <c r="A6" t="str">
        <f>"6625267F45"</f>
        <v>6625267F45</v>
      </c>
      <c r="B6" t="str">
        <f t="shared" si="0"/>
        <v>06363391001</v>
      </c>
      <c r="C6" t="s">
        <v>16</v>
      </c>
      <c r="D6" t="s">
        <v>27</v>
      </c>
      <c r="E6" t="s">
        <v>18</v>
      </c>
      <c r="F6" s="1" t="s">
        <v>28</v>
      </c>
      <c r="G6" t="s">
        <v>29</v>
      </c>
      <c r="H6">
        <v>134534.39999999999</v>
      </c>
      <c r="I6" s="2">
        <v>42562</v>
      </c>
      <c r="J6" s="2">
        <v>44388</v>
      </c>
      <c r="K6">
        <v>134534.23000000001</v>
      </c>
    </row>
    <row r="7" spans="1:11" x14ac:dyDescent="0.25">
      <c r="A7" t="str">
        <f>"Z0F1A49747"</f>
        <v>Z0F1A49747</v>
      </c>
      <c r="B7" t="str">
        <f t="shared" si="0"/>
        <v>06363391001</v>
      </c>
      <c r="C7" t="s">
        <v>16</v>
      </c>
      <c r="D7" t="s">
        <v>30</v>
      </c>
      <c r="E7" t="s">
        <v>18</v>
      </c>
      <c r="F7" s="1" t="s">
        <v>31</v>
      </c>
      <c r="G7" t="s">
        <v>32</v>
      </c>
      <c r="H7">
        <v>10280</v>
      </c>
      <c r="I7" s="2">
        <v>42569</v>
      </c>
      <c r="J7" s="2">
        <v>44394</v>
      </c>
      <c r="K7">
        <v>10279.99</v>
      </c>
    </row>
    <row r="8" spans="1:11" x14ac:dyDescent="0.25">
      <c r="A8" t="str">
        <f>"Z831BAE957"</f>
        <v>Z831BAE957</v>
      </c>
      <c r="B8" t="str">
        <f t="shared" si="0"/>
        <v>06363391001</v>
      </c>
      <c r="C8" t="s">
        <v>16</v>
      </c>
      <c r="D8" t="s">
        <v>33</v>
      </c>
      <c r="E8" t="s">
        <v>18</v>
      </c>
      <c r="F8" s="1" t="s">
        <v>34</v>
      </c>
      <c r="G8" t="s">
        <v>35</v>
      </c>
      <c r="H8">
        <v>20816</v>
      </c>
      <c r="I8" s="2">
        <v>42667</v>
      </c>
      <c r="J8" s="2">
        <v>44492</v>
      </c>
      <c r="K8">
        <v>21283.5</v>
      </c>
    </row>
    <row r="9" spans="1:11" x14ac:dyDescent="0.25">
      <c r="A9" t="str">
        <f>"6801130605"</f>
        <v>6801130605</v>
      </c>
      <c r="B9" t="str">
        <f t="shared" si="0"/>
        <v>06363391001</v>
      </c>
      <c r="C9" t="s">
        <v>16</v>
      </c>
      <c r="D9" t="s">
        <v>36</v>
      </c>
      <c r="E9" t="s">
        <v>18</v>
      </c>
      <c r="F9" s="1" t="s">
        <v>25</v>
      </c>
      <c r="G9" t="s">
        <v>26</v>
      </c>
      <c r="H9">
        <v>64776.800000000003</v>
      </c>
      <c r="I9" s="2">
        <v>42705</v>
      </c>
      <c r="J9" s="2">
        <v>44530</v>
      </c>
      <c r="K9">
        <v>64776.800000000003</v>
      </c>
    </row>
    <row r="10" spans="1:11" x14ac:dyDescent="0.25">
      <c r="A10" t="str">
        <f>"69610063DF"</f>
        <v>69610063DF</v>
      </c>
      <c r="B10" t="str">
        <f t="shared" si="0"/>
        <v>06363391001</v>
      </c>
      <c r="C10" t="s">
        <v>16</v>
      </c>
      <c r="D10" t="s">
        <v>37</v>
      </c>
      <c r="E10" t="s">
        <v>18</v>
      </c>
      <c r="F10" s="1" t="s">
        <v>38</v>
      </c>
      <c r="G10" t="s">
        <v>39</v>
      </c>
      <c r="H10">
        <v>387578.07</v>
      </c>
      <c r="I10" s="2">
        <v>42767</v>
      </c>
      <c r="J10" s="2">
        <v>43861</v>
      </c>
      <c r="K10">
        <v>426165.6</v>
      </c>
    </row>
    <row r="11" spans="1:11" x14ac:dyDescent="0.25">
      <c r="A11" t="str">
        <f>"6993251549"</f>
        <v>6993251549</v>
      </c>
      <c r="B11" t="str">
        <f t="shared" si="0"/>
        <v>06363391001</v>
      </c>
      <c r="C11" t="s">
        <v>16</v>
      </c>
      <c r="D11" t="s">
        <v>40</v>
      </c>
      <c r="E11" t="s">
        <v>18</v>
      </c>
      <c r="F11" s="1" t="s">
        <v>31</v>
      </c>
      <c r="G11" t="s">
        <v>32</v>
      </c>
      <c r="H11">
        <v>127840</v>
      </c>
      <c r="I11" s="2">
        <v>42887</v>
      </c>
      <c r="J11" s="2">
        <v>44712</v>
      </c>
      <c r="K11">
        <v>115863.38</v>
      </c>
    </row>
    <row r="12" spans="1:11" x14ac:dyDescent="0.25">
      <c r="A12" t="str">
        <f>"Z8B1ED9CFB"</f>
        <v>Z8B1ED9CFB</v>
      </c>
      <c r="B12" t="str">
        <f t="shared" si="0"/>
        <v>06363391001</v>
      </c>
      <c r="C12" t="s">
        <v>16</v>
      </c>
      <c r="D12" t="s">
        <v>41</v>
      </c>
      <c r="E12" t="s">
        <v>18</v>
      </c>
      <c r="F12" s="1" t="s">
        <v>34</v>
      </c>
      <c r="G12" t="s">
        <v>35</v>
      </c>
      <c r="H12">
        <v>4799.8</v>
      </c>
      <c r="I12" s="2">
        <v>42894</v>
      </c>
      <c r="J12" s="2">
        <v>44804</v>
      </c>
      <c r="K12">
        <v>4079.83</v>
      </c>
    </row>
    <row r="13" spans="1:11" x14ac:dyDescent="0.25">
      <c r="A13" t="str">
        <f>"7142616130"</f>
        <v>7142616130</v>
      </c>
      <c r="B13" t="str">
        <f t="shared" si="0"/>
        <v>06363391001</v>
      </c>
      <c r="C13" t="s">
        <v>16</v>
      </c>
      <c r="D13" t="s">
        <v>42</v>
      </c>
      <c r="E13" t="s">
        <v>18</v>
      </c>
      <c r="F13" s="1" t="s">
        <v>31</v>
      </c>
      <c r="G13" t="s">
        <v>32</v>
      </c>
      <c r="H13">
        <v>94000</v>
      </c>
      <c r="I13" s="2">
        <v>43035</v>
      </c>
      <c r="J13" s="2">
        <v>44861</v>
      </c>
      <c r="K13">
        <v>75447.5</v>
      </c>
    </row>
    <row r="14" spans="1:11" x14ac:dyDescent="0.25">
      <c r="A14" t="str">
        <f>"Z522148001"</f>
        <v>Z522148001</v>
      </c>
      <c r="B14" t="str">
        <f t="shared" si="0"/>
        <v>06363391001</v>
      </c>
      <c r="C14" t="s">
        <v>16</v>
      </c>
      <c r="D14" t="s">
        <v>43</v>
      </c>
      <c r="E14" t="s">
        <v>44</v>
      </c>
      <c r="F14" s="1" t="s">
        <v>45</v>
      </c>
      <c r="G14" t="s">
        <v>46</v>
      </c>
      <c r="H14">
        <v>198</v>
      </c>
      <c r="I14" s="2">
        <v>43090</v>
      </c>
      <c r="K14">
        <v>198</v>
      </c>
    </row>
    <row r="15" spans="1:11" x14ac:dyDescent="0.25">
      <c r="A15" t="str">
        <f>"72594553C7"</f>
        <v>72594553C7</v>
      </c>
      <c r="B15" t="str">
        <f t="shared" si="0"/>
        <v>06363391001</v>
      </c>
      <c r="C15" t="s">
        <v>16</v>
      </c>
      <c r="D15" t="s">
        <v>37</v>
      </c>
      <c r="E15" t="s">
        <v>18</v>
      </c>
      <c r="F15" s="1" t="s">
        <v>38</v>
      </c>
      <c r="G15" t="s">
        <v>39</v>
      </c>
      <c r="H15">
        <v>317690.5</v>
      </c>
      <c r="I15" s="2">
        <v>43046</v>
      </c>
      <c r="J15" s="2">
        <v>44141</v>
      </c>
      <c r="K15">
        <v>80900</v>
      </c>
    </row>
    <row r="16" spans="1:11" x14ac:dyDescent="0.25">
      <c r="A16" t="str">
        <f>"ZE120F994F"</f>
        <v>ZE120F994F</v>
      </c>
      <c r="B16" t="str">
        <f t="shared" si="0"/>
        <v>06363391001</v>
      </c>
      <c r="C16" t="s">
        <v>16</v>
      </c>
      <c r="D16" t="s">
        <v>47</v>
      </c>
      <c r="E16" t="s">
        <v>44</v>
      </c>
      <c r="F16" s="1" t="s">
        <v>48</v>
      </c>
      <c r="G16" t="s">
        <v>49</v>
      </c>
      <c r="H16">
        <v>1086.57</v>
      </c>
      <c r="I16" s="2">
        <v>43067</v>
      </c>
      <c r="J16" s="2">
        <v>43073</v>
      </c>
      <c r="K16">
        <v>2173.14</v>
      </c>
    </row>
    <row r="17" spans="1:11" x14ac:dyDescent="0.25">
      <c r="A17" t="str">
        <f>"Z2222589EB"</f>
        <v>Z2222589EB</v>
      </c>
      <c r="B17" t="str">
        <f t="shared" si="0"/>
        <v>06363391001</v>
      </c>
      <c r="C17" t="s">
        <v>16</v>
      </c>
      <c r="D17" t="s">
        <v>50</v>
      </c>
      <c r="E17" t="s">
        <v>44</v>
      </c>
      <c r="F17" s="1" t="s">
        <v>51</v>
      </c>
      <c r="G17" t="s">
        <v>52</v>
      </c>
      <c r="H17">
        <v>0</v>
      </c>
      <c r="I17" s="2">
        <v>43100</v>
      </c>
      <c r="K17">
        <v>16599.490000000002</v>
      </c>
    </row>
    <row r="18" spans="1:11" x14ac:dyDescent="0.25">
      <c r="A18" t="str">
        <f>"Z5921A2FED"</f>
        <v>Z5921A2FED</v>
      </c>
      <c r="B18" t="str">
        <f t="shared" si="0"/>
        <v>06363391001</v>
      </c>
      <c r="C18" t="s">
        <v>16</v>
      </c>
      <c r="D18" t="s">
        <v>53</v>
      </c>
      <c r="E18" t="s">
        <v>44</v>
      </c>
      <c r="F18" s="1" t="s">
        <v>54</v>
      </c>
      <c r="G18" t="s">
        <v>55</v>
      </c>
      <c r="H18">
        <v>0</v>
      </c>
      <c r="I18" s="2">
        <v>43101</v>
      </c>
      <c r="K18">
        <v>320786.37</v>
      </c>
    </row>
    <row r="19" spans="1:11" x14ac:dyDescent="0.25">
      <c r="A19" t="str">
        <f>"7367598E31"</f>
        <v>7367598E31</v>
      </c>
      <c r="B19" t="str">
        <f t="shared" si="0"/>
        <v>06363391001</v>
      </c>
      <c r="C19" t="s">
        <v>16</v>
      </c>
      <c r="D19" t="s">
        <v>56</v>
      </c>
      <c r="E19" t="s">
        <v>18</v>
      </c>
      <c r="F19" s="1" t="s">
        <v>57</v>
      </c>
      <c r="G19" t="s">
        <v>58</v>
      </c>
      <c r="H19">
        <v>13999728.6</v>
      </c>
      <c r="I19" s="2">
        <v>43146</v>
      </c>
      <c r="J19" s="2">
        <v>44242</v>
      </c>
      <c r="K19">
        <v>10075568.83</v>
      </c>
    </row>
    <row r="20" spans="1:11" x14ac:dyDescent="0.25">
      <c r="A20" t="str">
        <f>"7415438505"</f>
        <v>7415438505</v>
      </c>
      <c r="B20" t="str">
        <f t="shared" si="0"/>
        <v>06363391001</v>
      </c>
      <c r="C20" t="s">
        <v>16</v>
      </c>
      <c r="D20" t="s">
        <v>59</v>
      </c>
      <c r="E20" t="s">
        <v>18</v>
      </c>
      <c r="F20" s="1" t="s">
        <v>60</v>
      </c>
      <c r="G20" t="s">
        <v>61</v>
      </c>
      <c r="H20">
        <v>1424631</v>
      </c>
      <c r="I20" s="2">
        <v>43191</v>
      </c>
      <c r="J20" s="2">
        <v>43555</v>
      </c>
      <c r="K20">
        <v>512566.4</v>
      </c>
    </row>
    <row r="21" spans="1:11" x14ac:dyDescent="0.25">
      <c r="A21" t="str">
        <f>"739959749D"</f>
        <v>739959749D</v>
      </c>
      <c r="B21" t="str">
        <f t="shared" si="0"/>
        <v>06363391001</v>
      </c>
      <c r="C21" t="s">
        <v>16</v>
      </c>
      <c r="D21" t="s">
        <v>62</v>
      </c>
      <c r="E21" t="s">
        <v>18</v>
      </c>
      <c r="F21" s="1" t="s">
        <v>63</v>
      </c>
      <c r="G21" t="s">
        <v>64</v>
      </c>
      <c r="H21">
        <v>1222550</v>
      </c>
      <c r="I21" s="2">
        <v>43191</v>
      </c>
      <c r="J21" s="2">
        <v>43555</v>
      </c>
      <c r="K21">
        <v>813403.63</v>
      </c>
    </row>
    <row r="22" spans="1:11" x14ac:dyDescent="0.25">
      <c r="A22" t="str">
        <f>"7079081272"</f>
        <v>7079081272</v>
      </c>
      <c r="B22" t="str">
        <f t="shared" si="0"/>
        <v>06363391001</v>
      </c>
      <c r="C22" t="s">
        <v>16</v>
      </c>
      <c r="D22" t="s">
        <v>65</v>
      </c>
      <c r="E22" t="s">
        <v>66</v>
      </c>
      <c r="F22" s="1" t="s">
        <v>67</v>
      </c>
      <c r="G22" t="s">
        <v>68</v>
      </c>
      <c r="H22">
        <v>121332.11</v>
      </c>
      <c r="I22" s="2">
        <v>43110</v>
      </c>
      <c r="K22">
        <v>107047.78</v>
      </c>
    </row>
    <row r="23" spans="1:11" x14ac:dyDescent="0.25">
      <c r="A23" t="str">
        <f>"Z4B22991A3"</f>
        <v>Z4B22991A3</v>
      </c>
      <c r="B23" t="str">
        <f t="shared" si="0"/>
        <v>06363391001</v>
      </c>
      <c r="C23" t="s">
        <v>16</v>
      </c>
      <c r="D23" t="s">
        <v>69</v>
      </c>
      <c r="E23" t="s">
        <v>18</v>
      </c>
      <c r="F23" s="1" t="s">
        <v>70</v>
      </c>
      <c r="G23" t="s">
        <v>71</v>
      </c>
      <c r="H23">
        <v>15316.8</v>
      </c>
      <c r="I23" s="2">
        <v>43244</v>
      </c>
      <c r="J23" s="2">
        <v>45069</v>
      </c>
      <c r="K23">
        <v>10721.76</v>
      </c>
    </row>
    <row r="24" spans="1:11" x14ac:dyDescent="0.25">
      <c r="A24" t="str">
        <f>"Z94235A51F"</f>
        <v>Z94235A51F</v>
      </c>
      <c r="B24" t="str">
        <f t="shared" si="0"/>
        <v>06363391001</v>
      </c>
      <c r="C24" t="s">
        <v>16</v>
      </c>
      <c r="D24" t="s">
        <v>72</v>
      </c>
      <c r="E24" t="s">
        <v>18</v>
      </c>
      <c r="F24" s="1" t="s">
        <v>25</v>
      </c>
      <c r="G24" t="s">
        <v>26</v>
      </c>
      <c r="H24">
        <v>17491.2</v>
      </c>
      <c r="I24" s="2">
        <v>43282</v>
      </c>
      <c r="J24" s="2">
        <v>45107</v>
      </c>
      <c r="K24">
        <v>12243.84</v>
      </c>
    </row>
    <row r="25" spans="1:11" x14ac:dyDescent="0.25">
      <c r="A25" t="str">
        <f>"Z10237E074"</f>
        <v>Z10237E074</v>
      </c>
      <c r="B25" t="str">
        <f t="shared" si="0"/>
        <v>06363391001</v>
      </c>
      <c r="C25" t="s">
        <v>16</v>
      </c>
      <c r="D25" t="s">
        <v>73</v>
      </c>
      <c r="E25" t="s">
        <v>18</v>
      </c>
      <c r="F25" s="1" t="s">
        <v>25</v>
      </c>
      <c r="G25" t="s">
        <v>26</v>
      </c>
      <c r="H25">
        <v>11660.8</v>
      </c>
      <c r="I25" s="2">
        <v>43252</v>
      </c>
      <c r="J25" s="2">
        <v>45077</v>
      </c>
      <c r="K25">
        <v>8162.56</v>
      </c>
    </row>
    <row r="26" spans="1:11" x14ac:dyDescent="0.25">
      <c r="A26" t="str">
        <f>"ZD513ADED7"</f>
        <v>ZD513ADED7</v>
      </c>
      <c r="B26" t="str">
        <f t="shared" si="0"/>
        <v>06363391001</v>
      </c>
      <c r="C26" t="s">
        <v>16</v>
      </c>
      <c r="D26" t="s">
        <v>74</v>
      </c>
      <c r="E26" t="s">
        <v>44</v>
      </c>
      <c r="F26" s="1" t="s">
        <v>75</v>
      </c>
      <c r="G26" t="s">
        <v>76</v>
      </c>
      <c r="H26">
        <v>0</v>
      </c>
      <c r="I26" s="2">
        <v>43282</v>
      </c>
      <c r="K26">
        <v>17527.18</v>
      </c>
    </row>
    <row r="27" spans="1:11" x14ac:dyDescent="0.25">
      <c r="A27" t="str">
        <f>"Z8223B8A1D"</f>
        <v>Z8223B8A1D</v>
      </c>
      <c r="B27" t="str">
        <f t="shared" si="0"/>
        <v>06363391001</v>
      </c>
      <c r="C27" t="s">
        <v>16</v>
      </c>
      <c r="D27" t="s">
        <v>77</v>
      </c>
      <c r="E27" t="s">
        <v>18</v>
      </c>
      <c r="F27" s="1" t="s">
        <v>25</v>
      </c>
      <c r="G27" t="s">
        <v>26</v>
      </c>
      <c r="H27">
        <v>2915.2</v>
      </c>
      <c r="I27" s="2">
        <v>43294</v>
      </c>
      <c r="J27" s="2">
        <v>45119</v>
      </c>
      <c r="K27">
        <v>1894.88</v>
      </c>
    </row>
    <row r="28" spans="1:11" x14ac:dyDescent="0.25">
      <c r="A28" t="str">
        <f>"Z0F243BCB2"</f>
        <v>Z0F243BCB2</v>
      </c>
      <c r="B28" t="str">
        <f t="shared" si="0"/>
        <v>06363391001</v>
      </c>
      <c r="C28" t="s">
        <v>16</v>
      </c>
      <c r="D28" t="s">
        <v>78</v>
      </c>
      <c r="E28" t="s">
        <v>18</v>
      </c>
      <c r="F28" s="1" t="s">
        <v>63</v>
      </c>
      <c r="G28" t="s">
        <v>64</v>
      </c>
      <c r="H28">
        <v>0</v>
      </c>
      <c r="I28" s="2">
        <v>43318</v>
      </c>
      <c r="J28" s="2">
        <v>43682</v>
      </c>
      <c r="K28">
        <v>2136.83</v>
      </c>
    </row>
    <row r="29" spans="1:11" x14ac:dyDescent="0.25">
      <c r="A29" t="str">
        <f>"Z14236F347"</f>
        <v>Z14236F347</v>
      </c>
      <c r="B29" t="str">
        <f t="shared" si="0"/>
        <v>06363391001</v>
      </c>
      <c r="C29" t="s">
        <v>16</v>
      </c>
      <c r="D29" t="s">
        <v>79</v>
      </c>
      <c r="E29" t="s">
        <v>18</v>
      </c>
      <c r="F29" s="1" t="s">
        <v>25</v>
      </c>
      <c r="G29" t="s">
        <v>26</v>
      </c>
      <c r="H29">
        <v>3783.4</v>
      </c>
      <c r="I29" s="2">
        <v>43309</v>
      </c>
      <c r="J29" s="2">
        <v>45134</v>
      </c>
      <c r="K29">
        <v>2270.0500000000002</v>
      </c>
    </row>
    <row r="30" spans="1:11" x14ac:dyDescent="0.25">
      <c r="A30" t="str">
        <f>"Z9E2356C02"</f>
        <v>Z9E2356C02</v>
      </c>
      <c r="B30" t="str">
        <f t="shared" si="0"/>
        <v>06363391001</v>
      </c>
      <c r="C30" t="s">
        <v>16</v>
      </c>
      <c r="D30" t="s">
        <v>80</v>
      </c>
      <c r="E30" t="s">
        <v>18</v>
      </c>
      <c r="F30" s="1" t="s">
        <v>25</v>
      </c>
      <c r="G30" t="s">
        <v>26</v>
      </c>
      <c r="H30">
        <v>34050.6</v>
      </c>
      <c r="I30" s="2">
        <v>43367</v>
      </c>
      <c r="J30" s="2">
        <v>45192</v>
      </c>
      <c r="K30">
        <v>22132.89</v>
      </c>
    </row>
    <row r="31" spans="1:11" x14ac:dyDescent="0.25">
      <c r="A31" t="str">
        <f>"7392866205"</f>
        <v>7392866205</v>
      </c>
      <c r="B31" t="str">
        <f t="shared" si="0"/>
        <v>06363391001</v>
      </c>
      <c r="C31" t="s">
        <v>16</v>
      </c>
      <c r="D31" t="s">
        <v>81</v>
      </c>
      <c r="E31" t="s">
        <v>66</v>
      </c>
      <c r="F31" s="1" t="s">
        <v>82</v>
      </c>
      <c r="G31" t="s">
        <v>83</v>
      </c>
      <c r="H31">
        <v>745000</v>
      </c>
      <c r="I31" s="2">
        <v>43282</v>
      </c>
      <c r="J31" s="2">
        <v>44013</v>
      </c>
      <c r="K31">
        <v>663630.14</v>
      </c>
    </row>
    <row r="32" spans="1:11" x14ac:dyDescent="0.25">
      <c r="A32" t="str">
        <f>"Z3B20EFAD5"</f>
        <v>Z3B20EFAD5</v>
      </c>
      <c r="B32" t="str">
        <f t="shared" si="0"/>
        <v>06363391001</v>
      </c>
      <c r="C32" t="s">
        <v>16</v>
      </c>
      <c r="D32" t="s">
        <v>84</v>
      </c>
      <c r="E32" t="s">
        <v>66</v>
      </c>
      <c r="F32" s="1" t="s">
        <v>85</v>
      </c>
      <c r="G32" t="s">
        <v>86</v>
      </c>
      <c r="H32">
        <v>27500</v>
      </c>
      <c r="I32" s="2">
        <v>43111</v>
      </c>
      <c r="K32">
        <v>26500</v>
      </c>
    </row>
    <row r="33" spans="1:11" x14ac:dyDescent="0.25">
      <c r="A33" t="str">
        <f>"6623770BE9"</f>
        <v>6623770BE9</v>
      </c>
      <c r="B33" t="str">
        <f t="shared" si="0"/>
        <v>06363391001</v>
      </c>
      <c r="C33" t="s">
        <v>16</v>
      </c>
      <c r="D33" t="s">
        <v>87</v>
      </c>
      <c r="E33" t="s">
        <v>66</v>
      </c>
      <c r="F33" s="1" t="s">
        <v>88</v>
      </c>
      <c r="G33" t="s">
        <v>89</v>
      </c>
      <c r="H33">
        <v>136709.94</v>
      </c>
      <c r="I33" s="2">
        <v>42562</v>
      </c>
      <c r="J33" s="2">
        <v>43280</v>
      </c>
      <c r="K33">
        <v>170071.57</v>
      </c>
    </row>
    <row r="34" spans="1:11" x14ac:dyDescent="0.25">
      <c r="A34" t="str">
        <f>"ZBD2322F0B"</f>
        <v>ZBD2322F0B</v>
      </c>
      <c r="B34" t="str">
        <f t="shared" si="0"/>
        <v>06363391001</v>
      </c>
      <c r="C34" t="s">
        <v>16</v>
      </c>
      <c r="D34" t="s">
        <v>90</v>
      </c>
      <c r="E34" t="s">
        <v>44</v>
      </c>
      <c r="F34" s="1" t="s">
        <v>91</v>
      </c>
      <c r="G34" t="s">
        <v>92</v>
      </c>
      <c r="H34">
        <v>39564.6</v>
      </c>
      <c r="I34" s="2">
        <v>43214</v>
      </c>
      <c r="K34">
        <v>39807.74</v>
      </c>
    </row>
    <row r="35" spans="1:11" x14ac:dyDescent="0.25">
      <c r="A35" t="str">
        <f>"Z2625732C6"</f>
        <v>Z2625732C6</v>
      </c>
      <c r="B35" t="str">
        <f t="shared" si="0"/>
        <v>06363391001</v>
      </c>
      <c r="C35" t="s">
        <v>16</v>
      </c>
      <c r="D35" t="s">
        <v>93</v>
      </c>
      <c r="E35" t="s">
        <v>44</v>
      </c>
      <c r="F35" s="1" t="s">
        <v>94</v>
      </c>
      <c r="G35" t="s">
        <v>95</v>
      </c>
      <c r="H35">
        <v>215</v>
      </c>
      <c r="I35" s="2">
        <v>43402</v>
      </c>
      <c r="J35" s="2">
        <v>43467</v>
      </c>
      <c r="K35">
        <v>215</v>
      </c>
    </row>
    <row r="36" spans="1:11" x14ac:dyDescent="0.25">
      <c r="A36" t="str">
        <f>"Z712564BFD"</f>
        <v>Z712564BFD</v>
      </c>
      <c r="B36" t="str">
        <f t="shared" si="0"/>
        <v>06363391001</v>
      </c>
      <c r="C36" t="s">
        <v>16</v>
      </c>
      <c r="D36" t="s">
        <v>96</v>
      </c>
      <c r="E36" t="s">
        <v>44</v>
      </c>
      <c r="F36" s="1" t="s">
        <v>97</v>
      </c>
      <c r="G36" t="s">
        <v>98</v>
      </c>
      <c r="H36">
        <v>6688.71</v>
      </c>
      <c r="I36" s="2">
        <v>43381</v>
      </c>
      <c r="J36" s="2">
        <v>43518</v>
      </c>
      <c r="K36">
        <v>6688.71</v>
      </c>
    </row>
    <row r="37" spans="1:11" x14ac:dyDescent="0.25">
      <c r="A37" t="str">
        <f>"ZF91EE2B62"</f>
        <v>ZF91EE2B62</v>
      </c>
      <c r="B37" t="str">
        <f t="shared" si="0"/>
        <v>06363391001</v>
      </c>
      <c r="C37" t="s">
        <v>16</v>
      </c>
      <c r="D37" t="s">
        <v>99</v>
      </c>
      <c r="E37" t="s">
        <v>44</v>
      </c>
      <c r="F37" s="1" t="s">
        <v>100</v>
      </c>
      <c r="G37" t="s">
        <v>101</v>
      </c>
      <c r="H37">
        <v>99</v>
      </c>
      <c r="I37" s="2">
        <v>42902</v>
      </c>
      <c r="J37" s="2">
        <v>43521</v>
      </c>
      <c r="K37">
        <v>99</v>
      </c>
    </row>
    <row r="38" spans="1:11" x14ac:dyDescent="0.25">
      <c r="A38" t="str">
        <f>"ZF42506AFB"</f>
        <v>ZF42506AFB</v>
      </c>
      <c r="B38" t="str">
        <f t="shared" si="0"/>
        <v>06363391001</v>
      </c>
      <c r="C38" t="s">
        <v>16</v>
      </c>
      <c r="D38" t="s">
        <v>102</v>
      </c>
      <c r="E38" t="s">
        <v>18</v>
      </c>
      <c r="F38" s="1" t="s">
        <v>25</v>
      </c>
      <c r="G38" t="s">
        <v>26</v>
      </c>
      <c r="H38">
        <v>38599.199999999997</v>
      </c>
      <c r="I38" s="2">
        <v>43411</v>
      </c>
      <c r="J38" s="2">
        <v>45237</v>
      </c>
      <c r="K38">
        <v>23159.22</v>
      </c>
    </row>
    <row r="39" spans="1:11" x14ac:dyDescent="0.25">
      <c r="A39" t="str">
        <f>"ZAD106470C"</f>
        <v>ZAD106470C</v>
      </c>
      <c r="B39" t="str">
        <f t="shared" si="0"/>
        <v>06363391001</v>
      </c>
      <c r="C39" t="s">
        <v>16</v>
      </c>
      <c r="D39" t="s">
        <v>103</v>
      </c>
      <c r="E39" t="s">
        <v>44</v>
      </c>
      <c r="F39" s="1" t="s">
        <v>75</v>
      </c>
      <c r="G39" t="s">
        <v>76</v>
      </c>
      <c r="H39">
        <v>0</v>
      </c>
      <c r="I39" s="2">
        <v>43282</v>
      </c>
      <c r="K39">
        <v>31784.639999999999</v>
      </c>
    </row>
    <row r="40" spans="1:11" x14ac:dyDescent="0.25">
      <c r="A40" t="str">
        <f>"ZC6271FD23"</f>
        <v>ZC6271FD23</v>
      </c>
      <c r="B40" t="str">
        <f t="shared" si="0"/>
        <v>06363391001</v>
      </c>
      <c r="C40" t="s">
        <v>16</v>
      </c>
      <c r="D40" t="s">
        <v>104</v>
      </c>
      <c r="E40" t="s">
        <v>44</v>
      </c>
      <c r="F40" s="1" t="s">
        <v>105</v>
      </c>
      <c r="G40" t="s">
        <v>106</v>
      </c>
      <c r="H40">
        <v>4200</v>
      </c>
      <c r="I40" s="2">
        <v>43518</v>
      </c>
      <c r="J40" s="2">
        <v>44613</v>
      </c>
      <c r="K40">
        <v>4200</v>
      </c>
    </row>
    <row r="41" spans="1:11" x14ac:dyDescent="0.25">
      <c r="A41" t="str">
        <f>"ZEC27FAFBB"</f>
        <v>ZEC27FAFBB</v>
      </c>
      <c r="B41" t="str">
        <f t="shared" si="0"/>
        <v>06363391001</v>
      </c>
      <c r="C41" t="s">
        <v>16</v>
      </c>
      <c r="D41" t="s">
        <v>107</v>
      </c>
      <c r="E41" t="s">
        <v>44</v>
      </c>
      <c r="F41" s="1" t="s">
        <v>108</v>
      </c>
      <c r="G41" t="s">
        <v>109</v>
      </c>
      <c r="H41">
        <v>63.75</v>
      </c>
      <c r="I41" s="2">
        <v>43563</v>
      </c>
      <c r="J41" s="2">
        <v>43566</v>
      </c>
      <c r="K41">
        <v>360.15</v>
      </c>
    </row>
    <row r="42" spans="1:11" x14ac:dyDescent="0.25">
      <c r="A42" t="str">
        <f>"780191471A"</f>
        <v>780191471A</v>
      </c>
      <c r="B42" t="str">
        <f t="shared" si="0"/>
        <v>06363391001</v>
      </c>
      <c r="C42" t="s">
        <v>16</v>
      </c>
      <c r="D42" t="s">
        <v>59</v>
      </c>
      <c r="E42" t="s">
        <v>18</v>
      </c>
      <c r="F42" s="1" t="s">
        <v>60</v>
      </c>
      <c r="G42" t="s">
        <v>61</v>
      </c>
      <c r="H42">
        <v>1472119.67</v>
      </c>
      <c r="I42" s="2">
        <v>43556</v>
      </c>
      <c r="J42" s="2">
        <v>43921</v>
      </c>
      <c r="K42">
        <v>478619.74</v>
      </c>
    </row>
    <row r="43" spans="1:11" x14ac:dyDescent="0.25">
      <c r="A43" t="str">
        <f>"Z3A27A221E"</f>
        <v>Z3A27A221E</v>
      </c>
      <c r="B43" t="str">
        <f t="shared" si="0"/>
        <v>06363391001</v>
      </c>
      <c r="C43" t="s">
        <v>16</v>
      </c>
      <c r="D43" t="s">
        <v>110</v>
      </c>
      <c r="E43" t="s">
        <v>18</v>
      </c>
      <c r="F43" s="1" t="s">
        <v>25</v>
      </c>
      <c r="G43" t="s">
        <v>26</v>
      </c>
      <c r="H43">
        <v>15347</v>
      </c>
      <c r="I43" s="2">
        <v>43591</v>
      </c>
      <c r="J43" s="2">
        <v>45418</v>
      </c>
      <c r="K43">
        <v>6906.18</v>
      </c>
    </row>
    <row r="44" spans="1:11" x14ac:dyDescent="0.25">
      <c r="A44" t="str">
        <f>"ZDE2784B93"</f>
        <v>ZDE2784B93</v>
      </c>
      <c r="B44" t="str">
        <f t="shared" si="0"/>
        <v>06363391001</v>
      </c>
      <c r="C44" t="s">
        <v>16</v>
      </c>
      <c r="D44" t="s">
        <v>111</v>
      </c>
      <c r="E44" t="s">
        <v>18</v>
      </c>
      <c r="F44" s="1" t="s">
        <v>25</v>
      </c>
      <c r="G44" t="s">
        <v>26</v>
      </c>
      <c r="H44">
        <v>39552</v>
      </c>
      <c r="I44" s="2">
        <v>43570</v>
      </c>
      <c r="J44" s="2">
        <v>45397</v>
      </c>
      <c r="K44">
        <v>19776.23</v>
      </c>
    </row>
    <row r="45" spans="1:11" x14ac:dyDescent="0.25">
      <c r="A45" t="str">
        <f>"7858957879"</f>
        <v>7858957879</v>
      </c>
      <c r="B45" t="str">
        <f t="shared" si="0"/>
        <v>06363391001</v>
      </c>
      <c r="C45" t="s">
        <v>16</v>
      </c>
      <c r="D45" t="s">
        <v>112</v>
      </c>
      <c r="E45" t="s">
        <v>18</v>
      </c>
      <c r="F45" s="1" t="s">
        <v>113</v>
      </c>
      <c r="G45" t="s">
        <v>114</v>
      </c>
      <c r="H45">
        <v>1082714.69</v>
      </c>
      <c r="I45" s="2">
        <v>43617</v>
      </c>
      <c r="J45" s="2">
        <v>43982</v>
      </c>
      <c r="K45">
        <v>765902.44</v>
      </c>
    </row>
    <row r="46" spans="1:11" x14ac:dyDescent="0.25">
      <c r="A46" t="str">
        <f>"7858980B73"</f>
        <v>7858980B73</v>
      </c>
      <c r="B46" t="str">
        <f t="shared" si="0"/>
        <v>06363391001</v>
      </c>
      <c r="C46" t="s">
        <v>16</v>
      </c>
      <c r="D46" t="s">
        <v>115</v>
      </c>
      <c r="E46" t="s">
        <v>18</v>
      </c>
      <c r="F46" s="1" t="s">
        <v>113</v>
      </c>
      <c r="G46" t="s">
        <v>114</v>
      </c>
      <c r="H46">
        <v>1171914</v>
      </c>
      <c r="I46" s="2">
        <v>43617</v>
      </c>
      <c r="J46" s="2">
        <v>43982</v>
      </c>
      <c r="K46">
        <v>726605.63</v>
      </c>
    </row>
    <row r="47" spans="1:11" x14ac:dyDescent="0.25">
      <c r="A47" t="str">
        <f>"ZD22872394"</f>
        <v>ZD22872394</v>
      </c>
      <c r="B47" t="str">
        <f t="shared" si="0"/>
        <v>06363391001</v>
      </c>
      <c r="C47" t="s">
        <v>16</v>
      </c>
      <c r="D47" t="s">
        <v>116</v>
      </c>
      <c r="E47" t="s">
        <v>44</v>
      </c>
      <c r="F47" s="1" t="s">
        <v>117</v>
      </c>
      <c r="G47" t="s">
        <v>118</v>
      </c>
      <c r="H47">
        <v>187.3</v>
      </c>
      <c r="I47" s="2">
        <v>43608</v>
      </c>
      <c r="J47" s="2">
        <v>43608</v>
      </c>
      <c r="K47">
        <v>2387.3000000000002</v>
      </c>
    </row>
    <row r="48" spans="1:11" x14ac:dyDescent="0.25">
      <c r="A48" t="str">
        <f>"ZFA2871AC0"</f>
        <v>ZFA2871AC0</v>
      </c>
      <c r="B48" t="str">
        <f t="shared" si="0"/>
        <v>06363391001</v>
      </c>
      <c r="C48" t="s">
        <v>16</v>
      </c>
      <c r="D48" t="s">
        <v>119</v>
      </c>
      <c r="E48" t="s">
        <v>18</v>
      </c>
      <c r="F48" s="1" t="s">
        <v>25</v>
      </c>
      <c r="G48" t="s">
        <v>26</v>
      </c>
      <c r="H48">
        <v>7218.6</v>
      </c>
      <c r="I48" s="2">
        <v>43629</v>
      </c>
      <c r="J48" s="2">
        <v>45455</v>
      </c>
      <c r="K48">
        <v>3609.24</v>
      </c>
    </row>
    <row r="49" spans="1:11" x14ac:dyDescent="0.25">
      <c r="A49" t="str">
        <f>"Z8C28FE3B6"</f>
        <v>Z8C28FE3B6</v>
      </c>
      <c r="B49" t="str">
        <f t="shared" si="0"/>
        <v>06363391001</v>
      </c>
      <c r="C49" t="s">
        <v>16</v>
      </c>
      <c r="D49" t="s">
        <v>120</v>
      </c>
      <c r="E49" t="s">
        <v>44</v>
      </c>
      <c r="F49" s="1" t="s">
        <v>121</v>
      </c>
      <c r="G49" t="s">
        <v>122</v>
      </c>
      <c r="H49">
        <v>910</v>
      </c>
      <c r="I49" s="2">
        <v>43655</v>
      </c>
      <c r="J49" s="2">
        <v>43664</v>
      </c>
      <c r="K49">
        <v>1625.5</v>
      </c>
    </row>
    <row r="50" spans="1:11" x14ac:dyDescent="0.25">
      <c r="A50" t="str">
        <f>"7666841D54"</f>
        <v>7666841D54</v>
      </c>
      <c r="B50" t="str">
        <f t="shared" si="0"/>
        <v>06363391001</v>
      </c>
      <c r="C50" t="s">
        <v>16</v>
      </c>
      <c r="D50" t="s">
        <v>123</v>
      </c>
      <c r="E50" t="s">
        <v>66</v>
      </c>
      <c r="F50" s="1" t="s">
        <v>124</v>
      </c>
      <c r="G50" t="s">
        <v>89</v>
      </c>
      <c r="H50">
        <v>144395.91</v>
      </c>
      <c r="I50" s="2">
        <v>43525</v>
      </c>
      <c r="J50" s="2">
        <v>44377</v>
      </c>
      <c r="K50">
        <v>449945.26</v>
      </c>
    </row>
    <row r="51" spans="1:11" x14ac:dyDescent="0.25">
      <c r="A51" t="str">
        <f>"Z9B1ED9C64"</f>
        <v>Z9B1ED9C64</v>
      </c>
      <c r="B51" t="str">
        <f t="shared" si="0"/>
        <v>06363391001</v>
      </c>
      <c r="C51" t="s">
        <v>16</v>
      </c>
      <c r="D51" t="s">
        <v>125</v>
      </c>
      <c r="E51" t="s">
        <v>18</v>
      </c>
      <c r="F51" s="1" t="s">
        <v>25</v>
      </c>
      <c r="G51" t="s">
        <v>26</v>
      </c>
      <c r="H51">
        <v>13136</v>
      </c>
      <c r="I51" s="2">
        <v>42941</v>
      </c>
      <c r="J51" s="2">
        <v>44766</v>
      </c>
      <c r="K51">
        <v>11933.12</v>
      </c>
    </row>
    <row r="52" spans="1:11" x14ac:dyDescent="0.25">
      <c r="A52" t="str">
        <f>"Z951580B78"</f>
        <v>Z951580B78</v>
      </c>
      <c r="B52" t="str">
        <f t="shared" si="0"/>
        <v>06363391001</v>
      </c>
      <c r="C52" t="s">
        <v>16</v>
      </c>
      <c r="D52" t="s">
        <v>126</v>
      </c>
      <c r="E52" t="s">
        <v>18</v>
      </c>
      <c r="F52" s="1" t="s">
        <v>25</v>
      </c>
      <c r="G52" t="s">
        <v>26</v>
      </c>
      <c r="H52">
        <v>5526.6</v>
      </c>
      <c r="I52" s="2">
        <v>42276</v>
      </c>
      <c r="J52" s="2">
        <v>44102</v>
      </c>
      <c r="K52">
        <v>7792.74</v>
      </c>
    </row>
    <row r="53" spans="1:11" x14ac:dyDescent="0.25">
      <c r="A53" t="str">
        <f>"Z441870F71"</f>
        <v>Z441870F71</v>
      </c>
      <c r="B53" t="str">
        <f t="shared" si="0"/>
        <v>06363391001</v>
      </c>
      <c r="C53" t="s">
        <v>16</v>
      </c>
      <c r="D53" t="s">
        <v>127</v>
      </c>
      <c r="E53" t="s">
        <v>18</v>
      </c>
      <c r="F53" s="1" t="s">
        <v>28</v>
      </c>
      <c r="G53" t="s">
        <v>29</v>
      </c>
      <c r="H53">
        <v>5883</v>
      </c>
      <c r="I53" s="2">
        <v>42491</v>
      </c>
      <c r="J53" s="2">
        <v>44317</v>
      </c>
      <c r="K53">
        <v>6303.25</v>
      </c>
    </row>
    <row r="54" spans="1:11" x14ac:dyDescent="0.25">
      <c r="A54" t="str">
        <f>"ZA413320DA"</f>
        <v>ZA413320DA</v>
      </c>
      <c r="B54" t="str">
        <f t="shared" si="0"/>
        <v>06363391001</v>
      </c>
      <c r="C54" t="s">
        <v>16</v>
      </c>
      <c r="D54" t="s">
        <v>128</v>
      </c>
      <c r="E54" t="s">
        <v>44</v>
      </c>
      <c r="F54" s="1" t="s">
        <v>129</v>
      </c>
      <c r="G54" t="s">
        <v>130</v>
      </c>
      <c r="H54">
        <v>4000</v>
      </c>
      <c r="I54" s="2">
        <v>42124</v>
      </c>
      <c r="J54" s="2">
        <v>45777</v>
      </c>
      <c r="K54">
        <v>1096.1300000000001</v>
      </c>
    </row>
    <row r="55" spans="1:11" x14ac:dyDescent="0.25">
      <c r="A55" t="str">
        <f>"Z612A1B602"</f>
        <v>Z612A1B602</v>
      </c>
      <c r="B55" t="str">
        <f t="shared" si="0"/>
        <v>06363391001</v>
      </c>
      <c r="C55" t="s">
        <v>16</v>
      </c>
      <c r="D55" t="s">
        <v>131</v>
      </c>
      <c r="E55" t="s">
        <v>18</v>
      </c>
      <c r="F55" s="1" t="s">
        <v>25</v>
      </c>
      <c r="G55" t="s">
        <v>26</v>
      </c>
      <c r="H55">
        <v>39552</v>
      </c>
      <c r="I55" s="2">
        <v>43779</v>
      </c>
      <c r="J55" s="2">
        <v>45616</v>
      </c>
      <c r="K55">
        <v>15821.02</v>
      </c>
    </row>
    <row r="56" spans="1:11" x14ac:dyDescent="0.25">
      <c r="A56" t="str">
        <f>"793825466E"</f>
        <v>793825466E</v>
      </c>
      <c r="B56" t="str">
        <f t="shared" si="0"/>
        <v>06363391001</v>
      </c>
      <c r="C56" t="s">
        <v>16</v>
      </c>
      <c r="D56" t="s">
        <v>132</v>
      </c>
      <c r="E56" t="s">
        <v>66</v>
      </c>
      <c r="F56" s="1" t="s">
        <v>133</v>
      </c>
      <c r="G56" t="s">
        <v>134</v>
      </c>
      <c r="H56">
        <v>44880</v>
      </c>
      <c r="I56" s="2">
        <v>43826</v>
      </c>
      <c r="J56" s="2">
        <v>44188</v>
      </c>
      <c r="K56">
        <v>44864.800000000003</v>
      </c>
    </row>
    <row r="57" spans="1:11" x14ac:dyDescent="0.25">
      <c r="A57" t="str">
        <f>"7938262D06"</f>
        <v>7938262D06</v>
      </c>
      <c r="B57" t="str">
        <f t="shared" si="0"/>
        <v>06363391001</v>
      </c>
      <c r="C57" t="s">
        <v>16</v>
      </c>
      <c r="D57" t="s">
        <v>135</v>
      </c>
      <c r="E57" t="s">
        <v>66</v>
      </c>
      <c r="F57" s="1" t="s">
        <v>136</v>
      </c>
      <c r="G57" t="s">
        <v>137</v>
      </c>
      <c r="H57">
        <v>85680</v>
      </c>
      <c r="I57" s="2">
        <v>43837</v>
      </c>
      <c r="J57" s="2">
        <v>44188</v>
      </c>
      <c r="K57">
        <v>85673.59</v>
      </c>
    </row>
    <row r="58" spans="1:11" x14ac:dyDescent="0.25">
      <c r="A58" t="str">
        <f>"ZC825EC99B"</f>
        <v>ZC825EC99B</v>
      </c>
      <c r="B58" t="str">
        <f t="shared" si="0"/>
        <v>06363391001</v>
      </c>
      <c r="C58" t="s">
        <v>16</v>
      </c>
      <c r="D58" t="s">
        <v>138</v>
      </c>
      <c r="E58" t="s">
        <v>44</v>
      </c>
      <c r="F58" s="1" t="s">
        <v>139</v>
      </c>
      <c r="G58" t="s">
        <v>140</v>
      </c>
      <c r="H58">
        <v>1320</v>
      </c>
      <c r="I58" s="2">
        <v>43431</v>
      </c>
      <c r="J58" s="2">
        <v>43489</v>
      </c>
      <c r="K58">
        <v>1320</v>
      </c>
    </row>
    <row r="59" spans="1:11" x14ac:dyDescent="0.25">
      <c r="A59" t="str">
        <f>"ZE22884535"</f>
        <v>ZE22884535</v>
      </c>
      <c r="B59" t="str">
        <f t="shared" si="0"/>
        <v>06363391001</v>
      </c>
      <c r="C59" t="s">
        <v>16</v>
      </c>
      <c r="D59" t="s">
        <v>141</v>
      </c>
      <c r="E59" t="s">
        <v>44</v>
      </c>
      <c r="F59" s="1" t="s">
        <v>142</v>
      </c>
      <c r="G59" t="s">
        <v>143</v>
      </c>
      <c r="H59">
        <v>0</v>
      </c>
      <c r="I59" s="2">
        <v>43656</v>
      </c>
      <c r="J59" s="2">
        <v>44386</v>
      </c>
      <c r="K59">
        <v>26155.71</v>
      </c>
    </row>
    <row r="60" spans="1:11" x14ac:dyDescent="0.25">
      <c r="A60" t="str">
        <f>"7666859C2F"</f>
        <v>7666859C2F</v>
      </c>
      <c r="B60" t="str">
        <f t="shared" si="0"/>
        <v>06363391001</v>
      </c>
      <c r="C60" t="s">
        <v>16</v>
      </c>
      <c r="D60" t="s">
        <v>144</v>
      </c>
      <c r="E60" t="s">
        <v>66</v>
      </c>
      <c r="F60" s="1" t="s">
        <v>145</v>
      </c>
      <c r="G60" t="s">
        <v>146</v>
      </c>
      <c r="H60">
        <v>133290.60999999999</v>
      </c>
      <c r="I60" s="2">
        <v>43490</v>
      </c>
      <c r="J60" s="2">
        <v>44561</v>
      </c>
      <c r="K60">
        <v>227781.21</v>
      </c>
    </row>
    <row r="61" spans="1:11" x14ac:dyDescent="0.25">
      <c r="A61" t="str">
        <f>"Z3829FB5F0"</f>
        <v>Z3829FB5F0</v>
      </c>
      <c r="B61" t="str">
        <f t="shared" si="0"/>
        <v>06363391001</v>
      </c>
      <c r="C61" t="s">
        <v>16</v>
      </c>
      <c r="D61" t="s">
        <v>147</v>
      </c>
      <c r="E61" t="s">
        <v>44</v>
      </c>
      <c r="F61" s="1" t="s">
        <v>148</v>
      </c>
      <c r="G61" t="s">
        <v>149</v>
      </c>
      <c r="H61">
        <v>250</v>
      </c>
      <c r="I61" s="2">
        <v>43745</v>
      </c>
      <c r="J61" s="2">
        <v>43745</v>
      </c>
      <c r="K61">
        <v>0</v>
      </c>
    </row>
    <row r="62" spans="1:11" x14ac:dyDescent="0.25">
      <c r="A62" t="str">
        <f>"ZA02AD0E78"</f>
        <v>ZA02AD0E78</v>
      </c>
      <c r="B62" t="str">
        <f t="shared" si="0"/>
        <v>06363391001</v>
      </c>
      <c r="C62" t="s">
        <v>16</v>
      </c>
      <c r="D62" t="s">
        <v>150</v>
      </c>
      <c r="E62" t="s">
        <v>18</v>
      </c>
      <c r="F62" s="1" t="s">
        <v>151</v>
      </c>
      <c r="G62" t="s">
        <v>152</v>
      </c>
      <c r="H62">
        <v>4000</v>
      </c>
      <c r="I62" s="2">
        <v>43794</v>
      </c>
      <c r="J62" s="2">
        <v>44525</v>
      </c>
      <c r="K62">
        <v>791.59</v>
      </c>
    </row>
    <row r="63" spans="1:11" x14ac:dyDescent="0.25">
      <c r="A63" t="str">
        <f>"7938243D58"</f>
        <v>7938243D58</v>
      </c>
      <c r="B63" t="str">
        <f t="shared" si="0"/>
        <v>06363391001</v>
      </c>
      <c r="C63" t="s">
        <v>16</v>
      </c>
      <c r="D63" t="s">
        <v>153</v>
      </c>
      <c r="E63" t="s">
        <v>66</v>
      </c>
      <c r="F63" s="1" t="s">
        <v>154</v>
      </c>
      <c r="G63" t="s">
        <v>134</v>
      </c>
      <c r="H63">
        <v>79560</v>
      </c>
      <c r="I63" s="2">
        <v>43826</v>
      </c>
      <c r="J63" s="2">
        <v>44188</v>
      </c>
      <c r="K63">
        <v>79548.149999999994</v>
      </c>
    </row>
    <row r="64" spans="1:11" x14ac:dyDescent="0.25">
      <c r="A64" t="str">
        <f>"78112195D5"</f>
        <v>78112195D5</v>
      </c>
      <c r="B64" t="str">
        <f t="shared" si="0"/>
        <v>06363391001</v>
      </c>
      <c r="C64" t="s">
        <v>16</v>
      </c>
      <c r="D64" t="s">
        <v>155</v>
      </c>
      <c r="E64" t="s">
        <v>156</v>
      </c>
      <c r="F64" s="1" t="s">
        <v>157</v>
      </c>
      <c r="G64" t="s">
        <v>158</v>
      </c>
      <c r="H64">
        <v>463281.96</v>
      </c>
      <c r="I64" s="2">
        <v>43739</v>
      </c>
      <c r="J64" s="2">
        <v>44561</v>
      </c>
      <c r="K64">
        <v>1147082.57</v>
      </c>
    </row>
    <row r="65" spans="1:11" x14ac:dyDescent="0.25">
      <c r="A65" t="str">
        <f>"Z572B9AFFD"</f>
        <v>Z572B9AFFD</v>
      </c>
      <c r="B65" t="str">
        <f t="shared" si="0"/>
        <v>06363391001</v>
      </c>
      <c r="C65" t="s">
        <v>16</v>
      </c>
      <c r="D65" t="s">
        <v>159</v>
      </c>
      <c r="E65" t="s">
        <v>44</v>
      </c>
      <c r="F65" s="1" t="s">
        <v>160</v>
      </c>
      <c r="G65" t="s">
        <v>161</v>
      </c>
      <c r="H65">
        <v>39500</v>
      </c>
      <c r="I65" s="2">
        <v>43860</v>
      </c>
      <c r="J65" s="2">
        <v>44561</v>
      </c>
      <c r="K65">
        <v>22240.66</v>
      </c>
    </row>
    <row r="66" spans="1:11" x14ac:dyDescent="0.25">
      <c r="A66" t="str">
        <f>"82075772CE"</f>
        <v>82075772CE</v>
      </c>
      <c r="B66" t="str">
        <f t="shared" si="0"/>
        <v>06363391001</v>
      </c>
      <c r="C66" t="s">
        <v>16</v>
      </c>
      <c r="D66" t="s">
        <v>59</v>
      </c>
      <c r="E66" t="s">
        <v>18</v>
      </c>
      <c r="F66" s="1" t="s">
        <v>162</v>
      </c>
      <c r="G66" t="s">
        <v>163</v>
      </c>
      <c r="H66">
        <v>996216.39</v>
      </c>
      <c r="I66" s="2">
        <v>43922</v>
      </c>
      <c r="J66" s="2">
        <v>44286</v>
      </c>
      <c r="K66">
        <v>424916.92</v>
      </c>
    </row>
    <row r="67" spans="1:11" x14ac:dyDescent="0.25">
      <c r="A67" t="str">
        <f>"8256107307"</f>
        <v>8256107307</v>
      </c>
      <c r="B67" t="str">
        <f t="shared" ref="B67:B130" si="1">"06363391001"</f>
        <v>06363391001</v>
      </c>
      <c r="C67" t="s">
        <v>16</v>
      </c>
      <c r="D67" t="s">
        <v>164</v>
      </c>
      <c r="E67" t="s">
        <v>18</v>
      </c>
      <c r="F67" s="1" t="s">
        <v>113</v>
      </c>
      <c r="G67" t="s">
        <v>114</v>
      </c>
      <c r="H67">
        <v>854896.35</v>
      </c>
      <c r="I67" s="2">
        <v>43983</v>
      </c>
      <c r="J67" s="2">
        <v>44347</v>
      </c>
      <c r="K67">
        <v>683558.32</v>
      </c>
    </row>
    <row r="68" spans="1:11" x14ac:dyDescent="0.25">
      <c r="A68" t="str">
        <f>"82573103C6"</f>
        <v>82573103C6</v>
      </c>
      <c r="B68" t="str">
        <f t="shared" si="1"/>
        <v>06363391001</v>
      </c>
      <c r="C68" t="s">
        <v>16</v>
      </c>
      <c r="D68" t="s">
        <v>165</v>
      </c>
      <c r="E68" t="s">
        <v>18</v>
      </c>
      <c r="F68" s="1" t="s">
        <v>113</v>
      </c>
      <c r="G68" t="s">
        <v>114</v>
      </c>
      <c r="H68">
        <v>1039373.32</v>
      </c>
      <c r="I68" s="2">
        <v>43983</v>
      </c>
      <c r="J68" s="2">
        <v>44347</v>
      </c>
      <c r="K68">
        <v>607265.48</v>
      </c>
    </row>
    <row r="69" spans="1:11" x14ac:dyDescent="0.25">
      <c r="A69" t="str">
        <f>"Z492C229EA"</f>
        <v>Z492C229EA</v>
      </c>
      <c r="B69" t="str">
        <f t="shared" si="1"/>
        <v>06363391001</v>
      </c>
      <c r="C69" t="s">
        <v>16</v>
      </c>
      <c r="D69" t="s">
        <v>166</v>
      </c>
      <c r="E69" t="s">
        <v>18</v>
      </c>
      <c r="F69" s="1" t="s">
        <v>25</v>
      </c>
      <c r="G69" t="s">
        <v>26</v>
      </c>
      <c r="H69">
        <v>3013.2</v>
      </c>
      <c r="I69" s="2">
        <v>43896</v>
      </c>
      <c r="J69" s="2">
        <v>43896</v>
      </c>
      <c r="K69">
        <v>0</v>
      </c>
    </row>
    <row r="70" spans="1:11" x14ac:dyDescent="0.25">
      <c r="A70" t="str">
        <f>"81946864D0"</f>
        <v>81946864D0</v>
      </c>
      <c r="B70" t="str">
        <f t="shared" si="1"/>
        <v>06363391001</v>
      </c>
      <c r="C70" t="s">
        <v>16</v>
      </c>
      <c r="D70" t="s">
        <v>167</v>
      </c>
      <c r="E70" t="s">
        <v>66</v>
      </c>
      <c r="F70" s="1" t="s">
        <v>168</v>
      </c>
      <c r="G70" t="s">
        <v>169</v>
      </c>
      <c r="H70">
        <v>212000</v>
      </c>
      <c r="I70" s="2">
        <v>43987</v>
      </c>
      <c r="J70" s="2">
        <v>44511</v>
      </c>
      <c r="K70">
        <v>211546.08</v>
      </c>
    </row>
    <row r="71" spans="1:11" x14ac:dyDescent="0.25">
      <c r="A71" t="str">
        <f>"ZF22155B9D"</f>
        <v>ZF22155B9D</v>
      </c>
      <c r="B71" t="str">
        <f t="shared" si="1"/>
        <v>06363391001</v>
      </c>
      <c r="C71" t="s">
        <v>16</v>
      </c>
      <c r="D71" t="s">
        <v>170</v>
      </c>
      <c r="E71" t="s">
        <v>44</v>
      </c>
      <c r="F71" s="1" t="s">
        <v>171</v>
      </c>
      <c r="G71" t="s">
        <v>172</v>
      </c>
      <c r="H71">
        <v>18096.5</v>
      </c>
      <c r="I71" s="2">
        <v>43089</v>
      </c>
      <c r="J71" s="2">
        <v>43990</v>
      </c>
      <c r="K71">
        <v>18096.5</v>
      </c>
    </row>
    <row r="72" spans="1:11" x14ac:dyDescent="0.25">
      <c r="A72" t="str">
        <f>"8201466FD5"</f>
        <v>8201466FD5</v>
      </c>
      <c r="B72" t="str">
        <f t="shared" si="1"/>
        <v>06363391001</v>
      </c>
      <c r="C72" t="s">
        <v>16</v>
      </c>
      <c r="D72" t="s">
        <v>173</v>
      </c>
      <c r="E72" t="s">
        <v>66</v>
      </c>
      <c r="F72" s="1" t="s">
        <v>174</v>
      </c>
      <c r="G72" t="s">
        <v>175</v>
      </c>
      <c r="H72">
        <v>148000</v>
      </c>
      <c r="I72" s="2">
        <v>43992</v>
      </c>
      <c r="J72" s="2">
        <v>44205</v>
      </c>
      <c r="K72">
        <v>59407.3</v>
      </c>
    </row>
    <row r="73" spans="1:11" x14ac:dyDescent="0.25">
      <c r="A73" t="str">
        <f>"ZA12D9B50B"</f>
        <v>ZA12D9B50B</v>
      </c>
      <c r="B73" t="str">
        <f t="shared" si="1"/>
        <v>06363391001</v>
      </c>
      <c r="C73" t="s">
        <v>16</v>
      </c>
      <c r="D73" t="s">
        <v>176</v>
      </c>
      <c r="E73" t="s">
        <v>44</v>
      </c>
      <c r="F73" s="1" t="s">
        <v>177</v>
      </c>
      <c r="G73" t="s">
        <v>178</v>
      </c>
      <c r="H73">
        <v>84</v>
      </c>
      <c r="I73" s="2">
        <v>44025</v>
      </c>
      <c r="J73" s="2">
        <v>44027</v>
      </c>
      <c r="K73">
        <v>164</v>
      </c>
    </row>
    <row r="74" spans="1:11" x14ac:dyDescent="0.25">
      <c r="A74" t="str">
        <f>"ZA32D7B0E0"</f>
        <v>ZA32D7B0E0</v>
      </c>
      <c r="B74" t="str">
        <f t="shared" si="1"/>
        <v>06363391001</v>
      </c>
      <c r="C74" t="s">
        <v>16</v>
      </c>
      <c r="D74" t="s">
        <v>179</v>
      </c>
      <c r="E74" t="s">
        <v>44</v>
      </c>
      <c r="F74" s="1" t="s">
        <v>180</v>
      </c>
      <c r="G74" t="s">
        <v>181</v>
      </c>
      <c r="H74">
        <v>0</v>
      </c>
      <c r="I74" s="2">
        <v>43747</v>
      </c>
      <c r="K74">
        <v>50832.3</v>
      </c>
    </row>
    <row r="75" spans="1:11" x14ac:dyDescent="0.25">
      <c r="A75" t="str">
        <f>"Z0B2C33B6C"</f>
        <v>Z0B2C33B6C</v>
      </c>
      <c r="B75" t="str">
        <f t="shared" si="1"/>
        <v>06363391001</v>
      </c>
      <c r="C75" t="s">
        <v>16</v>
      </c>
      <c r="D75" t="s">
        <v>182</v>
      </c>
      <c r="E75" t="s">
        <v>18</v>
      </c>
      <c r="F75" s="1" t="s">
        <v>25</v>
      </c>
      <c r="G75" t="s">
        <v>26</v>
      </c>
      <c r="H75">
        <v>3069.4</v>
      </c>
      <c r="I75" s="2">
        <v>43951</v>
      </c>
      <c r="J75" s="2">
        <v>45777</v>
      </c>
      <c r="K75">
        <v>920.81</v>
      </c>
    </row>
    <row r="76" spans="1:11" x14ac:dyDescent="0.25">
      <c r="A76" t="str">
        <f>"Z4E2D52B5E"</f>
        <v>Z4E2D52B5E</v>
      </c>
      <c r="B76" t="str">
        <f t="shared" si="1"/>
        <v>06363391001</v>
      </c>
      <c r="C76" t="s">
        <v>16</v>
      </c>
      <c r="D76" t="s">
        <v>183</v>
      </c>
      <c r="E76" t="s">
        <v>18</v>
      </c>
      <c r="F76" s="1" t="s">
        <v>25</v>
      </c>
      <c r="G76" t="s">
        <v>26</v>
      </c>
      <c r="H76">
        <v>3117.8</v>
      </c>
      <c r="I76" s="2">
        <v>44040</v>
      </c>
      <c r="J76" s="2">
        <v>45866</v>
      </c>
      <c r="K76">
        <v>779.46</v>
      </c>
    </row>
    <row r="77" spans="1:11" x14ac:dyDescent="0.25">
      <c r="A77" t="str">
        <f>"ZDC2C09176"</f>
        <v>ZDC2C09176</v>
      </c>
      <c r="B77" t="str">
        <f t="shared" si="1"/>
        <v>06363391001</v>
      </c>
      <c r="C77" t="s">
        <v>16</v>
      </c>
      <c r="D77" t="s">
        <v>184</v>
      </c>
      <c r="E77" t="s">
        <v>44</v>
      </c>
      <c r="F77" s="1" t="s">
        <v>185</v>
      </c>
      <c r="G77" t="s">
        <v>186</v>
      </c>
      <c r="H77">
        <v>7200</v>
      </c>
      <c r="I77" s="2">
        <v>43875</v>
      </c>
      <c r="J77" s="2">
        <v>44241</v>
      </c>
      <c r="K77">
        <v>7200</v>
      </c>
    </row>
    <row r="78" spans="1:11" x14ac:dyDescent="0.25">
      <c r="A78" t="str">
        <f>"668359336C"</f>
        <v>668359336C</v>
      </c>
      <c r="B78" t="str">
        <f t="shared" si="1"/>
        <v>06363391001</v>
      </c>
      <c r="C78" t="s">
        <v>16</v>
      </c>
      <c r="D78" t="s">
        <v>187</v>
      </c>
      <c r="E78" t="s">
        <v>18</v>
      </c>
      <c r="F78" s="1" t="s">
        <v>188</v>
      </c>
      <c r="G78" s="1" t="s">
        <v>188</v>
      </c>
      <c r="H78">
        <v>12971116.300000001</v>
      </c>
      <c r="I78" s="2">
        <v>42522</v>
      </c>
      <c r="J78" s="2">
        <v>44218</v>
      </c>
      <c r="K78">
        <v>11393941.77</v>
      </c>
    </row>
    <row r="79" spans="1:11" x14ac:dyDescent="0.25">
      <c r="A79" t="str">
        <f>"7620686507"</f>
        <v>7620686507</v>
      </c>
      <c r="B79" t="str">
        <f t="shared" si="1"/>
        <v>06363391001</v>
      </c>
      <c r="C79" t="s">
        <v>16</v>
      </c>
      <c r="D79" t="s">
        <v>189</v>
      </c>
      <c r="E79" t="s">
        <v>66</v>
      </c>
      <c r="F79" s="1" t="s">
        <v>190</v>
      </c>
      <c r="G79" t="s">
        <v>191</v>
      </c>
      <c r="H79">
        <v>261600</v>
      </c>
      <c r="I79" s="2">
        <v>43496</v>
      </c>
      <c r="J79" s="2">
        <v>44286</v>
      </c>
      <c r="K79">
        <v>626583.39</v>
      </c>
    </row>
    <row r="80" spans="1:11" x14ac:dyDescent="0.25">
      <c r="A80" t="str">
        <f>"665596975F"</f>
        <v>665596975F</v>
      </c>
      <c r="B80" t="str">
        <f t="shared" si="1"/>
        <v>06363391001</v>
      </c>
      <c r="C80" t="s">
        <v>16</v>
      </c>
      <c r="D80" t="s">
        <v>192</v>
      </c>
      <c r="E80" t="s">
        <v>193</v>
      </c>
      <c r="F80" s="1" t="s">
        <v>194</v>
      </c>
      <c r="G80" t="s">
        <v>195</v>
      </c>
      <c r="H80">
        <v>726563.42</v>
      </c>
      <c r="I80" s="2">
        <v>42917</v>
      </c>
      <c r="J80" s="2">
        <v>44469</v>
      </c>
      <c r="K80">
        <v>957703.27</v>
      </c>
    </row>
    <row r="81" spans="1:11" x14ac:dyDescent="0.25">
      <c r="A81" t="str">
        <f>"7586738640"</f>
        <v>7586738640</v>
      </c>
      <c r="B81" t="str">
        <f t="shared" si="1"/>
        <v>06363391001</v>
      </c>
      <c r="C81" t="s">
        <v>16</v>
      </c>
      <c r="D81" t="s">
        <v>196</v>
      </c>
      <c r="E81" t="s">
        <v>66</v>
      </c>
      <c r="F81" s="1" t="s">
        <v>197</v>
      </c>
      <c r="G81" t="s">
        <v>89</v>
      </c>
      <c r="H81">
        <v>208419.77</v>
      </c>
      <c r="I81" s="2">
        <v>43433</v>
      </c>
      <c r="J81" s="2">
        <v>44561</v>
      </c>
      <c r="K81">
        <v>669121.69999999995</v>
      </c>
    </row>
    <row r="82" spans="1:11" x14ac:dyDescent="0.25">
      <c r="A82" t="str">
        <f>"669174282F"</f>
        <v>669174282F</v>
      </c>
      <c r="B82" t="str">
        <f t="shared" si="1"/>
        <v>06363391001</v>
      </c>
      <c r="C82" t="s">
        <v>16</v>
      </c>
      <c r="D82" t="s">
        <v>198</v>
      </c>
      <c r="E82" t="s">
        <v>18</v>
      </c>
      <c r="F82" s="1" t="s">
        <v>199</v>
      </c>
      <c r="G82" t="s">
        <v>200</v>
      </c>
      <c r="H82">
        <v>1367847.4</v>
      </c>
      <c r="I82" s="2">
        <v>42522</v>
      </c>
      <c r="J82" s="2">
        <v>44229</v>
      </c>
      <c r="K82">
        <v>726731.25</v>
      </c>
    </row>
    <row r="83" spans="1:11" x14ac:dyDescent="0.25">
      <c r="A83" t="str">
        <f>"Z0A2E2257F"</f>
        <v>Z0A2E2257F</v>
      </c>
      <c r="B83" t="str">
        <f t="shared" si="1"/>
        <v>06363391001</v>
      </c>
      <c r="C83" t="s">
        <v>16</v>
      </c>
      <c r="D83" t="s">
        <v>201</v>
      </c>
      <c r="E83" t="s">
        <v>44</v>
      </c>
      <c r="F83" s="1" t="s">
        <v>202</v>
      </c>
      <c r="G83" t="s">
        <v>203</v>
      </c>
      <c r="H83">
        <v>103</v>
      </c>
      <c r="I83" s="2">
        <v>44062</v>
      </c>
      <c r="J83" s="2">
        <v>44062</v>
      </c>
      <c r="K83">
        <v>103</v>
      </c>
    </row>
    <row r="84" spans="1:11" x14ac:dyDescent="0.25">
      <c r="A84" t="str">
        <f>"Z9A2E2DD6B"</f>
        <v>Z9A2E2DD6B</v>
      </c>
      <c r="B84" t="str">
        <f t="shared" si="1"/>
        <v>06363391001</v>
      </c>
      <c r="C84" t="s">
        <v>16</v>
      </c>
      <c r="D84" t="s">
        <v>204</v>
      </c>
      <c r="E84" t="s">
        <v>44</v>
      </c>
      <c r="F84" s="1" t="s">
        <v>205</v>
      </c>
      <c r="G84" t="s">
        <v>206</v>
      </c>
      <c r="H84">
        <v>577.04999999999995</v>
      </c>
      <c r="I84" s="2">
        <v>44091</v>
      </c>
      <c r="J84" s="2">
        <v>44091</v>
      </c>
      <c r="K84">
        <v>3977.05</v>
      </c>
    </row>
    <row r="85" spans="1:11" x14ac:dyDescent="0.25">
      <c r="A85" t="str">
        <f>"8239886907"</f>
        <v>8239886907</v>
      </c>
      <c r="B85" t="str">
        <f t="shared" si="1"/>
        <v>06363391001</v>
      </c>
      <c r="C85" t="s">
        <v>16</v>
      </c>
      <c r="D85" t="s">
        <v>207</v>
      </c>
      <c r="E85" t="s">
        <v>66</v>
      </c>
      <c r="F85" s="1" t="s">
        <v>208</v>
      </c>
      <c r="G85" t="s">
        <v>209</v>
      </c>
      <c r="H85">
        <v>212000</v>
      </c>
      <c r="I85" s="2">
        <v>44078</v>
      </c>
      <c r="J85" s="2">
        <v>44623</v>
      </c>
      <c r="K85">
        <v>207292.72</v>
      </c>
    </row>
    <row r="86" spans="1:11" x14ac:dyDescent="0.25">
      <c r="A86" t="str">
        <f>"83540869D9"</f>
        <v>83540869D9</v>
      </c>
      <c r="B86" t="str">
        <f t="shared" si="1"/>
        <v>06363391001</v>
      </c>
      <c r="C86" t="s">
        <v>16</v>
      </c>
      <c r="D86" t="s">
        <v>210</v>
      </c>
      <c r="E86" t="s">
        <v>18</v>
      </c>
      <c r="F86" s="1" t="s">
        <v>211</v>
      </c>
      <c r="G86" t="s">
        <v>212</v>
      </c>
      <c r="H86">
        <v>723950.32</v>
      </c>
      <c r="I86" s="2">
        <v>44013</v>
      </c>
      <c r="J86" s="2">
        <v>45107</v>
      </c>
      <c r="K86">
        <v>328646.78999999998</v>
      </c>
    </row>
    <row r="87" spans="1:11" x14ac:dyDescent="0.25">
      <c r="A87" t="str">
        <f>"Z042DEFCF4"</f>
        <v>Z042DEFCF4</v>
      </c>
      <c r="B87" t="str">
        <f t="shared" si="1"/>
        <v>06363391001</v>
      </c>
      <c r="C87" t="s">
        <v>16</v>
      </c>
      <c r="D87" t="s">
        <v>213</v>
      </c>
      <c r="E87" t="s">
        <v>18</v>
      </c>
      <c r="F87" s="1" t="s">
        <v>25</v>
      </c>
      <c r="G87" t="s">
        <v>26</v>
      </c>
      <c r="H87">
        <v>12801.6</v>
      </c>
      <c r="I87" s="2">
        <v>44102</v>
      </c>
      <c r="J87" s="2">
        <v>45928</v>
      </c>
      <c r="K87">
        <v>2560.3200000000002</v>
      </c>
    </row>
    <row r="88" spans="1:11" x14ac:dyDescent="0.25">
      <c r="A88" t="str">
        <f>"ZA02DF66BB"</f>
        <v>ZA02DF66BB</v>
      </c>
      <c r="B88" t="str">
        <f t="shared" si="1"/>
        <v>06363391001</v>
      </c>
      <c r="C88" t="s">
        <v>16</v>
      </c>
      <c r="D88" t="s">
        <v>214</v>
      </c>
      <c r="E88" t="s">
        <v>18</v>
      </c>
      <c r="F88" s="1" t="s">
        <v>25</v>
      </c>
      <c r="G88" t="s">
        <v>26</v>
      </c>
      <c r="H88">
        <v>3117.8</v>
      </c>
      <c r="I88" s="2">
        <v>44092</v>
      </c>
      <c r="J88" s="2">
        <v>45918</v>
      </c>
      <c r="K88">
        <v>779.45</v>
      </c>
    </row>
    <row r="89" spans="1:11" x14ac:dyDescent="0.25">
      <c r="A89" t="str">
        <f>"Z0C2C6171F"</f>
        <v>Z0C2C6171F</v>
      </c>
      <c r="B89" t="str">
        <f t="shared" si="1"/>
        <v>06363391001</v>
      </c>
      <c r="C89" t="s">
        <v>16</v>
      </c>
      <c r="D89" t="s">
        <v>215</v>
      </c>
      <c r="E89" t="s">
        <v>44</v>
      </c>
      <c r="F89" s="1" t="s">
        <v>216</v>
      </c>
      <c r="G89" t="s">
        <v>217</v>
      </c>
      <c r="H89">
        <v>22960</v>
      </c>
      <c r="I89" s="2">
        <v>44083</v>
      </c>
      <c r="J89" s="2">
        <v>44196</v>
      </c>
      <c r="K89">
        <v>14327.04</v>
      </c>
    </row>
    <row r="90" spans="1:11" x14ac:dyDescent="0.25">
      <c r="A90" t="str">
        <f>"Z3B2DC13EA"</f>
        <v>Z3B2DC13EA</v>
      </c>
      <c r="B90" t="str">
        <f t="shared" si="1"/>
        <v>06363391001</v>
      </c>
      <c r="C90" t="s">
        <v>16</v>
      </c>
      <c r="D90" t="s">
        <v>218</v>
      </c>
      <c r="E90" t="s">
        <v>44</v>
      </c>
      <c r="F90" s="1" t="s">
        <v>219</v>
      </c>
      <c r="G90" t="s">
        <v>220</v>
      </c>
      <c r="H90">
        <v>0</v>
      </c>
      <c r="I90" s="2">
        <v>44039</v>
      </c>
      <c r="K90">
        <v>38120</v>
      </c>
    </row>
    <row r="91" spans="1:11" x14ac:dyDescent="0.25">
      <c r="A91" t="str">
        <f>"Z002D4ED2A"</f>
        <v>Z002D4ED2A</v>
      </c>
      <c r="B91" t="str">
        <f t="shared" si="1"/>
        <v>06363391001</v>
      </c>
      <c r="C91" t="s">
        <v>16</v>
      </c>
      <c r="D91" t="s">
        <v>221</v>
      </c>
      <c r="E91" t="s">
        <v>18</v>
      </c>
      <c r="F91" s="1" t="s">
        <v>25</v>
      </c>
      <c r="G91" t="s">
        <v>26</v>
      </c>
      <c r="H91">
        <v>21336</v>
      </c>
      <c r="I91" s="2">
        <v>44068</v>
      </c>
      <c r="J91" s="2">
        <v>45894</v>
      </c>
      <c r="K91">
        <v>5334.01</v>
      </c>
    </row>
    <row r="92" spans="1:11" x14ac:dyDescent="0.25">
      <c r="A92" t="str">
        <f>"Z8E1066CC6"</f>
        <v>Z8E1066CC6</v>
      </c>
      <c r="B92" t="str">
        <f t="shared" si="1"/>
        <v>06363391001</v>
      </c>
      <c r="C92" t="s">
        <v>16</v>
      </c>
      <c r="D92" t="s">
        <v>222</v>
      </c>
      <c r="E92" t="s">
        <v>44</v>
      </c>
      <c r="F92" s="1" t="s">
        <v>223</v>
      </c>
      <c r="G92" t="s">
        <v>224</v>
      </c>
      <c r="H92">
        <v>0</v>
      </c>
      <c r="I92" s="2">
        <v>43952</v>
      </c>
      <c r="K92">
        <v>63130.26</v>
      </c>
    </row>
    <row r="93" spans="1:11" x14ac:dyDescent="0.25">
      <c r="A93" t="str">
        <f>"ZC32E5194C"</f>
        <v>ZC32E5194C</v>
      </c>
      <c r="B93" t="str">
        <f t="shared" si="1"/>
        <v>06363391001</v>
      </c>
      <c r="C93" t="s">
        <v>16</v>
      </c>
      <c r="D93" t="s">
        <v>225</v>
      </c>
      <c r="E93" t="s">
        <v>18</v>
      </c>
      <c r="F93" s="1" t="s">
        <v>25</v>
      </c>
      <c r="G93" t="s">
        <v>26</v>
      </c>
      <c r="H93">
        <v>3117.8</v>
      </c>
      <c r="I93" s="2">
        <v>44124</v>
      </c>
      <c r="J93" s="2">
        <v>45950</v>
      </c>
      <c r="K93">
        <v>623.6</v>
      </c>
    </row>
    <row r="94" spans="1:11" x14ac:dyDescent="0.25">
      <c r="A94" t="str">
        <f>"ZAE2EC1EB8"</f>
        <v>ZAE2EC1EB8</v>
      </c>
      <c r="B94" t="str">
        <f t="shared" si="1"/>
        <v>06363391001</v>
      </c>
      <c r="C94" t="s">
        <v>16</v>
      </c>
      <c r="D94" t="s">
        <v>226</v>
      </c>
      <c r="E94" t="s">
        <v>44</v>
      </c>
      <c r="F94" s="1" t="s">
        <v>227</v>
      </c>
      <c r="G94" t="s">
        <v>228</v>
      </c>
      <c r="H94">
        <v>12000</v>
      </c>
      <c r="I94" s="2">
        <v>44125</v>
      </c>
      <c r="K94">
        <v>12000</v>
      </c>
    </row>
    <row r="95" spans="1:11" x14ac:dyDescent="0.25">
      <c r="A95" t="str">
        <f>"Z992E8F60E"</f>
        <v>Z992E8F60E</v>
      </c>
      <c r="B95" t="str">
        <f t="shared" si="1"/>
        <v>06363391001</v>
      </c>
      <c r="C95" t="s">
        <v>16</v>
      </c>
      <c r="D95" t="s">
        <v>229</v>
      </c>
      <c r="E95" t="s">
        <v>44</v>
      </c>
      <c r="F95" s="1" t="s">
        <v>230</v>
      </c>
      <c r="G95" t="s">
        <v>231</v>
      </c>
      <c r="H95">
        <v>6459.06</v>
      </c>
      <c r="I95" s="2">
        <v>44127</v>
      </c>
      <c r="J95" s="2">
        <v>44236</v>
      </c>
      <c r="K95">
        <v>2918.24</v>
      </c>
    </row>
    <row r="96" spans="1:11" x14ac:dyDescent="0.25">
      <c r="A96" t="str">
        <f>"Z402E51949"</f>
        <v>Z402E51949</v>
      </c>
      <c r="B96" t="str">
        <f t="shared" si="1"/>
        <v>06363391001</v>
      </c>
      <c r="C96" t="s">
        <v>16</v>
      </c>
      <c r="D96" t="s">
        <v>232</v>
      </c>
      <c r="E96" t="s">
        <v>18</v>
      </c>
      <c r="F96" s="1" t="s">
        <v>25</v>
      </c>
      <c r="G96" t="s">
        <v>26</v>
      </c>
      <c r="H96">
        <v>12801.6</v>
      </c>
      <c r="I96" s="2">
        <v>44127</v>
      </c>
      <c r="J96" s="2">
        <v>45953</v>
      </c>
      <c r="K96">
        <v>2560.3200000000002</v>
      </c>
    </row>
    <row r="97" spans="1:11" x14ac:dyDescent="0.25">
      <c r="A97" t="str">
        <f>"ZB22E6CCF2"</f>
        <v>ZB22E6CCF2</v>
      </c>
      <c r="B97" t="str">
        <f t="shared" si="1"/>
        <v>06363391001</v>
      </c>
      <c r="C97" t="s">
        <v>16</v>
      </c>
      <c r="D97" t="s">
        <v>233</v>
      </c>
      <c r="E97" t="s">
        <v>18</v>
      </c>
      <c r="F97" s="1" t="s">
        <v>25</v>
      </c>
      <c r="G97" t="s">
        <v>26</v>
      </c>
      <c r="H97">
        <v>3117.8</v>
      </c>
      <c r="I97" s="2">
        <v>44119</v>
      </c>
      <c r="J97" s="2">
        <v>45945</v>
      </c>
      <c r="K97">
        <v>623.55999999999995</v>
      </c>
    </row>
    <row r="98" spans="1:11" x14ac:dyDescent="0.25">
      <c r="A98" t="str">
        <f>"ZB92F94998"</f>
        <v>ZB92F94998</v>
      </c>
      <c r="B98" t="str">
        <f t="shared" si="1"/>
        <v>06363391001</v>
      </c>
      <c r="C98" t="s">
        <v>16</v>
      </c>
      <c r="D98" t="s">
        <v>234</v>
      </c>
      <c r="E98" t="s">
        <v>44</v>
      </c>
      <c r="F98" s="1" t="s">
        <v>235</v>
      </c>
      <c r="G98" t="s">
        <v>236</v>
      </c>
      <c r="H98">
        <v>425</v>
      </c>
      <c r="I98" s="2">
        <v>44169</v>
      </c>
      <c r="J98" s="2">
        <v>44200</v>
      </c>
      <c r="K98">
        <v>425</v>
      </c>
    </row>
    <row r="99" spans="1:11" x14ac:dyDescent="0.25">
      <c r="A99" t="str">
        <f>"Z572F37D39"</f>
        <v>Z572F37D39</v>
      </c>
      <c r="B99" t="str">
        <f t="shared" si="1"/>
        <v>06363391001</v>
      </c>
      <c r="C99" t="s">
        <v>16</v>
      </c>
      <c r="D99" t="s">
        <v>237</v>
      </c>
      <c r="E99" t="s">
        <v>44</v>
      </c>
      <c r="F99" s="1" t="s">
        <v>238</v>
      </c>
      <c r="G99" t="s">
        <v>239</v>
      </c>
      <c r="H99">
        <v>3630</v>
      </c>
      <c r="I99" s="2">
        <v>44152</v>
      </c>
      <c r="K99">
        <v>3630</v>
      </c>
    </row>
    <row r="100" spans="1:11" x14ac:dyDescent="0.25">
      <c r="A100" t="str">
        <f>"Z652F63630"</f>
        <v>Z652F63630</v>
      </c>
      <c r="B100" t="str">
        <f t="shared" si="1"/>
        <v>06363391001</v>
      </c>
      <c r="C100" t="s">
        <v>16</v>
      </c>
      <c r="D100" t="s">
        <v>240</v>
      </c>
      <c r="E100" t="s">
        <v>44</v>
      </c>
      <c r="F100" s="1" t="s">
        <v>241</v>
      </c>
      <c r="G100" t="s">
        <v>242</v>
      </c>
      <c r="H100">
        <v>14490</v>
      </c>
      <c r="I100" s="2">
        <v>44197</v>
      </c>
      <c r="J100" s="2">
        <v>44561</v>
      </c>
      <c r="K100">
        <v>14490</v>
      </c>
    </row>
    <row r="101" spans="1:11" x14ac:dyDescent="0.25">
      <c r="A101" t="str">
        <f>"Z712CE6E5A"</f>
        <v>Z712CE6E5A</v>
      </c>
      <c r="B101" t="str">
        <f t="shared" si="1"/>
        <v>06363391001</v>
      </c>
      <c r="C101" t="s">
        <v>16</v>
      </c>
      <c r="D101" t="s">
        <v>243</v>
      </c>
      <c r="E101" t="s">
        <v>44</v>
      </c>
      <c r="F101" s="1" t="s">
        <v>244</v>
      </c>
      <c r="G101" t="s">
        <v>245</v>
      </c>
      <c r="H101">
        <v>5689.78</v>
      </c>
      <c r="I101" s="2">
        <v>44144</v>
      </c>
      <c r="J101" s="2">
        <v>44187</v>
      </c>
      <c r="K101">
        <v>5689.78</v>
      </c>
    </row>
    <row r="102" spans="1:11" x14ac:dyDescent="0.25">
      <c r="A102" t="str">
        <f>"Z982CE6E14"</f>
        <v>Z982CE6E14</v>
      </c>
      <c r="B102" t="str">
        <f t="shared" si="1"/>
        <v>06363391001</v>
      </c>
      <c r="C102" t="s">
        <v>16</v>
      </c>
      <c r="D102" t="s">
        <v>246</v>
      </c>
      <c r="E102" t="s">
        <v>44</v>
      </c>
      <c r="F102" s="1" t="s">
        <v>244</v>
      </c>
      <c r="G102" t="s">
        <v>245</v>
      </c>
      <c r="H102">
        <v>7295.64</v>
      </c>
      <c r="I102" s="2">
        <v>44144</v>
      </c>
      <c r="J102" s="2">
        <v>44187</v>
      </c>
      <c r="K102">
        <v>3647.82</v>
      </c>
    </row>
    <row r="103" spans="1:11" x14ac:dyDescent="0.25">
      <c r="A103" t="str">
        <f>"Z162E7ABA0"</f>
        <v>Z162E7ABA0</v>
      </c>
      <c r="B103" t="str">
        <f t="shared" si="1"/>
        <v>06363391001</v>
      </c>
      <c r="C103" t="s">
        <v>16</v>
      </c>
      <c r="D103" t="s">
        <v>247</v>
      </c>
      <c r="E103" t="s">
        <v>44</v>
      </c>
      <c r="F103" s="1" t="s">
        <v>185</v>
      </c>
      <c r="G103" t="s">
        <v>186</v>
      </c>
      <c r="H103">
        <v>38700</v>
      </c>
      <c r="I103" s="2">
        <v>44105</v>
      </c>
      <c r="J103" s="2">
        <v>44242</v>
      </c>
      <c r="K103">
        <v>39260</v>
      </c>
    </row>
    <row r="104" spans="1:11" x14ac:dyDescent="0.25">
      <c r="A104" t="str">
        <f>"Z3F300B632"</f>
        <v>Z3F300B632</v>
      </c>
      <c r="B104" t="str">
        <f t="shared" si="1"/>
        <v>06363391001</v>
      </c>
      <c r="C104" t="s">
        <v>16</v>
      </c>
      <c r="D104" t="s">
        <v>248</v>
      </c>
      <c r="E104" t="s">
        <v>18</v>
      </c>
      <c r="F104" s="1" t="s">
        <v>249</v>
      </c>
      <c r="G104" t="s">
        <v>250</v>
      </c>
      <c r="H104">
        <v>8500</v>
      </c>
      <c r="I104" s="2">
        <v>44189</v>
      </c>
      <c r="J104" s="2">
        <v>44204</v>
      </c>
      <c r="K104">
        <v>4621.1000000000004</v>
      </c>
    </row>
    <row r="105" spans="1:11" x14ac:dyDescent="0.25">
      <c r="A105" t="str">
        <f>"85449289A6"</f>
        <v>85449289A6</v>
      </c>
      <c r="B105" t="str">
        <f t="shared" si="1"/>
        <v>06363391001</v>
      </c>
      <c r="C105" t="s">
        <v>16</v>
      </c>
      <c r="D105" t="s">
        <v>251</v>
      </c>
      <c r="E105" t="s">
        <v>44</v>
      </c>
      <c r="F105" s="1" t="s">
        <v>252</v>
      </c>
      <c r="G105" t="s">
        <v>253</v>
      </c>
      <c r="H105">
        <v>67200</v>
      </c>
      <c r="I105" s="2">
        <v>44179</v>
      </c>
      <c r="K105">
        <v>67200</v>
      </c>
    </row>
    <row r="106" spans="1:11" x14ac:dyDescent="0.25">
      <c r="A106" t="str">
        <f>"Z802FEA49D"</f>
        <v>Z802FEA49D</v>
      </c>
      <c r="B106" t="str">
        <f t="shared" si="1"/>
        <v>06363391001</v>
      </c>
      <c r="C106" t="s">
        <v>16</v>
      </c>
      <c r="D106" t="s">
        <v>254</v>
      </c>
      <c r="E106" t="s">
        <v>44</v>
      </c>
      <c r="F106" s="1" t="s">
        <v>255</v>
      </c>
      <c r="G106" t="s">
        <v>256</v>
      </c>
      <c r="H106">
        <v>258</v>
      </c>
      <c r="I106" s="2">
        <v>44210</v>
      </c>
      <c r="J106" s="2">
        <v>44210</v>
      </c>
      <c r="K106">
        <v>258</v>
      </c>
    </row>
    <row r="107" spans="1:11" x14ac:dyDescent="0.25">
      <c r="A107" t="str">
        <f>"Z1D301F57D"</f>
        <v>Z1D301F57D</v>
      </c>
      <c r="B107" t="str">
        <f t="shared" si="1"/>
        <v>06363391001</v>
      </c>
      <c r="C107" t="s">
        <v>16</v>
      </c>
      <c r="D107" t="s">
        <v>257</v>
      </c>
      <c r="E107" t="s">
        <v>44</v>
      </c>
      <c r="F107" s="1" t="s">
        <v>202</v>
      </c>
      <c r="G107" t="s">
        <v>203</v>
      </c>
      <c r="H107">
        <v>333</v>
      </c>
      <c r="I107" s="2">
        <v>44130</v>
      </c>
      <c r="J107" s="2">
        <v>44130</v>
      </c>
      <c r="K107">
        <v>0</v>
      </c>
    </row>
    <row r="108" spans="1:11" x14ac:dyDescent="0.25">
      <c r="A108" t="str">
        <f>"Z3F301C0E2"</f>
        <v>Z3F301C0E2</v>
      </c>
      <c r="B108" t="str">
        <f t="shared" si="1"/>
        <v>06363391001</v>
      </c>
      <c r="C108" t="s">
        <v>16</v>
      </c>
      <c r="D108" t="s">
        <v>258</v>
      </c>
      <c r="E108" t="s">
        <v>44</v>
      </c>
      <c r="F108" s="1" t="s">
        <v>259</v>
      </c>
      <c r="G108" t="s">
        <v>260</v>
      </c>
      <c r="H108">
        <v>106.25</v>
      </c>
      <c r="I108" s="2">
        <v>44183</v>
      </c>
      <c r="J108" s="2">
        <v>44189</v>
      </c>
      <c r="K108">
        <v>106.25</v>
      </c>
    </row>
    <row r="109" spans="1:11" x14ac:dyDescent="0.25">
      <c r="A109" t="str">
        <f>"ZAB30310E1"</f>
        <v>ZAB30310E1</v>
      </c>
      <c r="B109" t="str">
        <f t="shared" si="1"/>
        <v>06363391001</v>
      </c>
      <c r="C109" t="s">
        <v>16</v>
      </c>
      <c r="D109" t="s">
        <v>261</v>
      </c>
      <c r="E109" t="s">
        <v>44</v>
      </c>
      <c r="F109" s="1" t="s">
        <v>262</v>
      </c>
      <c r="G109" t="s">
        <v>263</v>
      </c>
      <c r="H109">
        <v>9953.98</v>
      </c>
      <c r="I109" s="2">
        <v>43180</v>
      </c>
      <c r="J109" s="2">
        <v>44211</v>
      </c>
      <c r="K109">
        <v>9953.98</v>
      </c>
    </row>
    <row r="110" spans="1:11" x14ac:dyDescent="0.25">
      <c r="A110" t="str">
        <f>"Z3E30310EA"</f>
        <v>Z3E30310EA</v>
      </c>
      <c r="B110" t="str">
        <f t="shared" si="1"/>
        <v>06363391001</v>
      </c>
      <c r="C110" t="s">
        <v>16</v>
      </c>
      <c r="D110" t="s">
        <v>264</v>
      </c>
      <c r="E110" t="s">
        <v>44</v>
      </c>
      <c r="F110" s="1" t="s">
        <v>265</v>
      </c>
      <c r="G110" t="s">
        <v>266</v>
      </c>
      <c r="H110">
        <v>390</v>
      </c>
      <c r="I110" s="2">
        <v>44208</v>
      </c>
      <c r="J110" s="2">
        <v>44208</v>
      </c>
      <c r="K110">
        <v>390</v>
      </c>
    </row>
    <row r="111" spans="1:11" x14ac:dyDescent="0.25">
      <c r="A111" t="str">
        <f>"855145216F"</f>
        <v>855145216F</v>
      </c>
      <c r="B111" t="str">
        <f t="shared" si="1"/>
        <v>06363391001</v>
      </c>
      <c r="C111" t="s">
        <v>16</v>
      </c>
      <c r="D111" t="s">
        <v>267</v>
      </c>
      <c r="E111" t="s">
        <v>18</v>
      </c>
      <c r="F111" s="1" t="s">
        <v>268</v>
      </c>
      <c r="G111" t="s">
        <v>269</v>
      </c>
      <c r="H111">
        <v>4612844.2</v>
      </c>
      <c r="I111" s="2">
        <v>44174</v>
      </c>
      <c r="J111" s="2">
        <v>44904</v>
      </c>
      <c r="K111">
        <v>1424472.4</v>
      </c>
    </row>
    <row r="112" spans="1:11" x14ac:dyDescent="0.25">
      <c r="A112" t="str">
        <f>"Z412FC4A4B"</f>
        <v>Z412FC4A4B</v>
      </c>
      <c r="B112" t="str">
        <f t="shared" si="1"/>
        <v>06363391001</v>
      </c>
      <c r="C112" t="s">
        <v>16</v>
      </c>
      <c r="D112" t="s">
        <v>270</v>
      </c>
      <c r="E112" t="s">
        <v>44</v>
      </c>
      <c r="F112" s="1" t="s">
        <v>271</v>
      </c>
      <c r="G112" t="s">
        <v>272</v>
      </c>
      <c r="H112">
        <v>450</v>
      </c>
      <c r="I112" s="2">
        <v>44182</v>
      </c>
      <c r="J112" s="2">
        <v>44204</v>
      </c>
      <c r="K112">
        <v>450</v>
      </c>
    </row>
    <row r="113" spans="1:11" x14ac:dyDescent="0.25">
      <c r="A113" t="str">
        <f>"Z3D301F15E"</f>
        <v>Z3D301F15E</v>
      </c>
      <c r="B113" t="str">
        <f t="shared" si="1"/>
        <v>06363391001</v>
      </c>
      <c r="C113" t="s">
        <v>16</v>
      </c>
      <c r="D113" t="s">
        <v>273</v>
      </c>
      <c r="E113" t="s">
        <v>44</v>
      </c>
      <c r="F113" s="1" t="s">
        <v>274</v>
      </c>
      <c r="G113" t="s">
        <v>275</v>
      </c>
      <c r="H113">
        <v>6825</v>
      </c>
      <c r="I113" s="2">
        <v>44218</v>
      </c>
      <c r="K113">
        <v>6825</v>
      </c>
    </row>
    <row r="114" spans="1:11" x14ac:dyDescent="0.25">
      <c r="A114" t="str">
        <f>"Z83302720C"</f>
        <v>Z83302720C</v>
      </c>
      <c r="B114" t="str">
        <f t="shared" si="1"/>
        <v>06363391001</v>
      </c>
      <c r="C114" t="s">
        <v>16</v>
      </c>
      <c r="D114" t="s">
        <v>276</v>
      </c>
      <c r="E114" t="s">
        <v>44</v>
      </c>
      <c r="F114" s="1" t="s">
        <v>277</v>
      </c>
      <c r="G114" t="s">
        <v>89</v>
      </c>
      <c r="H114">
        <v>45273</v>
      </c>
      <c r="I114" s="2">
        <v>44256</v>
      </c>
      <c r="J114" s="2">
        <v>44329</v>
      </c>
      <c r="K114">
        <v>45273</v>
      </c>
    </row>
    <row r="115" spans="1:11" x14ac:dyDescent="0.25">
      <c r="A115" t="str">
        <f>"ZB4306DEF3"</f>
        <v>ZB4306DEF3</v>
      </c>
      <c r="B115" t="str">
        <f t="shared" si="1"/>
        <v>06363391001</v>
      </c>
      <c r="C115" t="s">
        <v>16</v>
      </c>
      <c r="D115" t="s">
        <v>278</v>
      </c>
      <c r="E115" t="s">
        <v>44</v>
      </c>
      <c r="F115" s="1" t="s">
        <v>279</v>
      </c>
      <c r="G115" t="s">
        <v>280</v>
      </c>
      <c r="H115">
        <v>1337.72</v>
      </c>
      <c r="I115" s="2">
        <v>44216</v>
      </c>
      <c r="K115">
        <v>1337.72</v>
      </c>
    </row>
    <row r="116" spans="1:11" x14ac:dyDescent="0.25">
      <c r="A116" t="str">
        <f>"Z99305A6BF"</f>
        <v>Z99305A6BF</v>
      </c>
      <c r="B116" t="str">
        <f t="shared" si="1"/>
        <v>06363391001</v>
      </c>
      <c r="C116" t="s">
        <v>16</v>
      </c>
      <c r="D116" t="s">
        <v>281</v>
      </c>
      <c r="E116" t="s">
        <v>44</v>
      </c>
      <c r="F116" s="1" t="s">
        <v>282</v>
      </c>
      <c r="G116" t="s">
        <v>283</v>
      </c>
      <c r="H116">
        <v>176</v>
      </c>
      <c r="I116" s="2">
        <v>44221</v>
      </c>
      <c r="K116">
        <v>176</v>
      </c>
    </row>
    <row r="117" spans="1:11" x14ac:dyDescent="0.25">
      <c r="A117" t="str">
        <f>"ZBC307AC10"</f>
        <v>ZBC307AC10</v>
      </c>
      <c r="B117" t="str">
        <f t="shared" si="1"/>
        <v>06363391001</v>
      </c>
      <c r="C117" t="s">
        <v>16</v>
      </c>
      <c r="D117" t="s">
        <v>284</v>
      </c>
      <c r="E117" t="s">
        <v>44</v>
      </c>
      <c r="F117" s="1" t="s">
        <v>202</v>
      </c>
      <c r="G117" t="s">
        <v>203</v>
      </c>
      <c r="H117">
        <v>258.8</v>
      </c>
      <c r="I117" s="2">
        <v>44204</v>
      </c>
      <c r="K117">
        <v>258.8</v>
      </c>
    </row>
    <row r="118" spans="1:11" x14ac:dyDescent="0.25">
      <c r="A118" t="str">
        <f>"Z613074614"</f>
        <v>Z613074614</v>
      </c>
      <c r="B118" t="str">
        <f t="shared" si="1"/>
        <v>06363391001</v>
      </c>
      <c r="C118" t="s">
        <v>16</v>
      </c>
      <c r="D118" t="s">
        <v>285</v>
      </c>
      <c r="E118" t="s">
        <v>44</v>
      </c>
      <c r="F118" s="1" t="s">
        <v>286</v>
      </c>
      <c r="G118" t="s">
        <v>287</v>
      </c>
      <c r="H118">
        <v>2815</v>
      </c>
      <c r="I118" s="2">
        <v>44238</v>
      </c>
      <c r="J118" s="2">
        <v>44238</v>
      </c>
      <c r="K118">
        <v>2815</v>
      </c>
    </row>
    <row r="119" spans="1:11" x14ac:dyDescent="0.25">
      <c r="A119" t="str">
        <f>"ZEA307D4E5"</f>
        <v>ZEA307D4E5</v>
      </c>
      <c r="B119" t="str">
        <f t="shared" si="1"/>
        <v>06363391001</v>
      </c>
      <c r="C119" t="s">
        <v>16</v>
      </c>
      <c r="D119" t="s">
        <v>288</v>
      </c>
      <c r="E119" t="s">
        <v>18</v>
      </c>
      <c r="F119" s="1" t="s">
        <v>25</v>
      </c>
      <c r="G119" t="s">
        <v>26</v>
      </c>
      <c r="H119">
        <v>16271.28</v>
      </c>
      <c r="I119" s="2">
        <v>44238</v>
      </c>
      <c r="K119">
        <v>16271.27</v>
      </c>
    </row>
    <row r="120" spans="1:11" x14ac:dyDescent="0.25">
      <c r="A120" t="str">
        <f>"Z91307D56B"</f>
        <v>Z91307D56B</v>
      </c>
      <c r="B120" t="str">
        <f t="shared" si="1"/>
        <v>06363391001</v>
      </c>
      <c r="C120" t="s">
        <v>16</v>
      </c>
      <c r="D120" t="s">
        <v>289</v>
      </c>
      <c r="E120" t="s">
        <v>18</v>
      </c>
      <c r="F120" s="1" t="s">
        <v>290</v>
      </c>
      <c r="G120" t="s">
        <v>291</v>
      </c>
      <c r="H120">
        <v>39960</v>
      </c>
      <c r="I120" s="2">
        <v>44272</v>
      </c>
      <c r="J120" s="2">
        <v>44274</v>
      </c>
      <c r="K120">
        <v>39960</v>
      </c>
    </row>
    <row r="121" spans="1:11" x14ac:dyDescent="0.25">
      <c r="A121" t="str">
        <f>"Z9D307D5B6"</f>
        <v>Z9D307D5B6</v>
      </c>
      <c r="B121" t="str">
        <f t="shared" si="1"/>
        <v>06363391001</v>
      </c>
      <c r="C121" t="s">
        <v>16</v>
      </c>
      <c r="D121" t="s">
        <v>292</v>
      </c>
      <c r="E121" t="s">
        <v>18</v>
      </c>
      <c r="F121" s="1" t="s">
        <v>290</v>
      </c>
      <c r="G121" t="s">
        <v>291</v>
      </c>
      <c r="H121">
        <v>39960</v>
      </c>
      <c r="I121" s="2">
        <v>44257</v>
      </c>
      <c r="J121" s="2">
        <v>44260</v>
      </c>
      <c r="K121">
        <v>39960</v>
      </c>
    </row>
    <row r="122" spans="1:11" x14ac:dyDescent="0.25">
      <c r="A122" t="str">
        <f>"Z8D304C8DE"</f>
        <v>Z8D304C8DE</v>
      </c>
      <c r="B122" t="str">
        <f t="shared" si="1"/>
        <v>06363391001</v>
      </c>
      <c r="C122" t="s">
        <v>16</v>
      </c>
      <c r="D122" t="s">
        <v>293</v>
      </c>
      <c r="E122" t="s">
        <v>44</v>
      </c>
      <c r="F122" s="1" t="s">
        <v>294</v>
      </c>
      <c r="G122" t="s">
        <v>295</v>
      </c>
      <c r="H122">
        <v>181</v>
      </c>
      <c r="I122" s="2">
        <v>44180</v>
      </c>
      <c r="K122">
        <v>181</v>
      </c>
    </row>
    <row r="123" spans="1:11" x14ac:dyDescent="0.25">
      <c r="A123" t="str">
        <f>"Z40303C1F0"</f>
        <v>Z40303C1F0</v>
      </c>
      <c r="B123" t="str">
        <f t="shared" si="1"/>
        <v>06363391001</v>
      </c>
      <c r="C123" t="s">
        <v>16</v>
      </c>
      <c r="D123" t="s">
        <v>296</v>
      </c>
      <c r="E123" t="s">
        <v>44</v>
      </c>
      <c r="F123" s="1" t="s">
        <v>297</v>
      </c>
      <c r="G123" t="s">
        <v>298</v>
      </c>
      <c r="H123">
        <v>30695.040000000001</v>
      </c>
      <c r="I123" s="2">
        <v>44239</v>
      </c>
      <c r="K123">
        <v>15005.03</v>
      </c>
    </row>
    <row r="124" spans="1:11" x14ac:dyDescent="0.25">
      <c r="A124" t="str">
        <f>"Z6E301FF8E"</f>
        <v>Z6E301FF8E</v>
      </c>
      <c r="B124" t="str">
        <f t="shared" si="1"/>
        <v>06363391001</v>
      </c>
      <c r="C124" t="s">
        <v>16</v>
      </c>
      <c r="D124" t="s">
        <v>299</v>
      </c>
      <c r="E124" t="s">
        <v>44</v>
      </c>
      <c r="F124" s="1" t="s">
        <v>300</v>
      </c>
      <c r="G124" t="s">
        <v>301</v>
      </c>
      <c r="H124">
        <v>360</v>
      </c>
      <c r="I124" s="2">
        <v>44228</v>
      </c>
      <c r="J124" s="2">
        <v>44228</v>
      </c>
      <c r="K124">
        <v>360</v>
      </c>
    </row>
    <row r="125" spans="1:11" x14ac:dyDescent="0.25">
      <c r="A125" t="str">
        <f>"ZBC309B89D"</f>
        <v>ZBC309B89D</v>
      </c>
      <c r="B125" t="str">
        <f t="shared" si="1"/>
        <v>06363391001</v>
      </c>
      <c r="C125" t="s">
        <v>16</v>
      </c>
      <c r="D125" t="s">
        <v>302</v>
      </c>
      <c r="E125" t="s">
        <v>44</v>
      </c>
      <c r="F125" s="1" t="s">
        <v>300</v>
      </c>
      <c r="G125" t="s">
        <v>301</v>
      </c>
      <c r="H125">
        <v>548.5</v>
      </c>
      <c r="I125" s="2">
        <v>44239</v>
      </c>
      <c r="J125" s="2">
        <v>44243</v>
      </c>
      <c r="K125">
        <v>668.5</v>
      </c>
    </row>
    <row r="126" spans="1:11" x14ac:dyDescent="0.25">
      <c r="A126" t="str">
        <f>"Z543064698"</f>
        <v>Z543064698</v>
      </c>
      <c r="B126" t="str">
        <f t="shared" si="1"/>
        <v>06363391001</v>
      </c>
      <c r="C126" t="s">
        <v>16</v>
      </c>
      <c r="D126" t="s">
        <v>303</v>
      </c>
      <c r="E126" t="s">
        <v>44</v>
      </c>
      <c r="F126" s="1" t="s">
        <v>300</v>
      </c>
      <c r="G126" t="s">
        <v>301</v>
      </c>
      <c r="H126">
        <v>120</v>
      </c>
      <c r="I126" s="2">
        <v>44227</v>
      </c>
      <c r="K126">
        <v>0</v>
      </c>
    </row>
    <row r="127" spans="1:11" x14ac:dyDescent="0.25">
      <c r="A127" t="str">
        <f>"Z8030A9E8A"</f>
        <v>Z8030A9E8A</v>
      </c>
      <c r="B127" t="str">
        <f t="shared" si="1"/>
        <v>06363391001</v>
      </c>
      <c r="C127" t="s">
        <v>16</v>
      </c>
      <c r="D127" t="s">
        <v>304</v>
      </c>
      <c r="E127" t="s">
        <v>44</v>
      </c>
      <c r="F127" s="1" t="s">
        <v>300</v>
      </c>
      <c r="G127" t="s">
        <v>301</v>
      </c>
      <c r="H127">
        <v>242</v>
      </c>
      <c r="I127" s="2">
        <v>44182</v>
      </c>
      <c r="J127" s="2">
        <v>44182</v>
      </c>
      <c r="K127">
        <v>242</v>
      </c>
    </row>
    <row r="128" spans="1:11" x14ac:dyDescent="0.25">
      <c r="A128" t="str">
        <f>"Z6C2F2F99E"</f>
        <v>Z6C2F2F99E</v>
      </c>
      <c r="B128" t="str">
        <f t="shared" si="1"/>
        <v>06363391001</v>
      </c>
      <c r="C128" t="s">
        <v>16</v>
      </c>
      <c r="D128" t="s">
        <v>305</v>
      </c>
      <c r="E128" t="s">
        <v>44</v>
      </c>
      <c r="F128" s="1" t="s">
        <v>300</v>
      </c>
      <c r="G128" t="s">
        <v>301</v>
      </c>
      <c r="H128">
        <v>120</v>
      </c>
      <c r="I128" s="2">
        <v>44147</v>
      </c>
      <c r="K128">
        <v>120</v>
      </c>
    </row>
    <row r="129" spans="1:11" x14ac:dyDescent="0.25">
      <c r="A129" t="str">
        <f>"Z2930A1365"</f>
        <v>Z2930A1365</v>
      </c>
      <c r="B129" t="str">
        <f t="shared" si="1"/>
        <v>06363391001</v>
      </c>
      <c r="C129" t="s">
        <v>16</v>
      </c>
      <c r="D129" t="s">
        <v>306</v>
      </c>
      <c r="E129" t="s">
        <v>44</v>
      </c>
      <c r="F129" s="1" t="s">
        <v>307</v>
      </c>
      <c r="G129" t="s">
        <v>308</v>
      </c>
      <c r="H129">
        <v>1040</v>
      </c>
      <c r="I129" s="2">
        <v>44228</v>
      </c>
      <c r="J129" s="2">
        <v>44239</v>
      </c>
      <c r="K129">
        <v>1040</v>
      </c>
    </row>
    <row r="130" spans="1:11" x14ac:dyDescent="0.25">
      <c r="A130" t="str">
        <f>"Z7430A9E3F"</f>
        <v>Z7430A9E3F</v>
      </c>
      <c r="B130" t="str">
        <f t="shared" si="1"/>
        <v>06363391001</v>
      </c>
      <c r="C130" t="s">
        <v>16</v>
      </c>
      <c r="D130" t="s">
        <v>309</v>
      </c>
      <c r="E130" t="s">
        <v>44</v>
      </c>
      <c r="F130" s="1" t="s">
        <v>235</v>
      </c>
      <c r="G130" t="s">
        <v>236</v>
      </c>
      <c r="H130">
        <v>135</v>
      </c>
      <c r="I130" s="2">
        <v>44245</v>
      </c>
      <c r="J130" s="2">
        <v>44245</v>
      </c>
      <c r="K130">
        <v>0</v>
      </c>
    </row>
    <row r="131" spans="1:11" x14ac:dyDescent="0.25">
      <c r="A131" t="str">
        <f>"ZDC306DEF2"</f>
        <v>ZDC306DEF2</v>
      </c>
      <c r="B131" t="str">
        <f t="shared" ref="B131:B194" si="2">"06363391001"</f>
        <v>06363391001</v>
      </c>
      <c r="C131" t="s">
        <v>16</v>
      </c>
      <c r="D131" t="s">
        <v>310</v>
      </c>
      <c r="E131" t="s">
        <v>44</v>
      </c>
      <c r="F131" s="1" t="s">
        <v>235</v>
      </c>
      <c r="G131" t="s">
        <v>236</v>
      </c>
      <c r="H131">
        <v>135</v>
      </c>
      <c r="I131" s="2">
        <v>44244</v>
      </c>
      <c r="J131" s="2">
        <v>44244</v>
      </c>
      <c r="K131">
        <v>135</v>
      </c>
    </row>
    <row r="132" spans="1:11" x14ac:dyDescent="0.25">
      <c r="A132" t="str">
        <f>"Z263097A9D"</f>
        <v>Z263097A9D</v>
      </c>
      <c r="B132" t="str">
        <f t="shared" si="2"/>
        <v>06363391001</v>
      </c>
      <c r="C132" t="s">
        <v>16</v>
      </c>
      <c r="D132" t="s">
        <v>248</v>
      </c>
      <c r="E132" t="s">
        <v>18</v>
      </c>
      <c r="F132" s="1" t="s">
        <v>249</v>
      </c>
      <c r="G132" t="s">
        <v>250</v>
      </c>
      <c r="H132">
        <v>8500</v>
      </c>
      <c r="I132" s="2">
        <v>44236</v>
      </c>
      <c r="J132" s="2">
        <v>44243</v>
      </c>
      <c r="K132">
        <v>4911.8900000000003</v>
      </c>
    </row>
    <row r="133" spans="1:11" x14ac:dyDescent="0.25">
      <c r="A133" t="str">
        <f>"Z1C30D2335"</f>
        <v>Z1C30D2335</v>
      </c>
      <c r="B133" t="str">
        <f t="shared" si="2"/>
        <v>06363391001</v>
      </c>
      <c r="C133" t="s">
        <v>16</v>
      </c>
      <c r="D133" t="s">
        <v>311</v>
      </c>
      <c r="E133" t="s">
        <v>44</v>
      </c>
      <c r="F133" s="1" t="s">
        <v>312</v>
      </c>
      <c r="G133" t="s">
        <v>313</v>
      </c>
      <c r="H133">
        <v>331</v>
      </c>
      <c r="I133" s="2">
        <v>44246</v>
      </c>
      <c r="K133">
        <v>331</v>
      </c>
    </row>
    <row r="134" spans="1:11" x14ac:dyDescent="0.25">
      <c r="A134" t="str">
        <f>"ZEB30D136D"</f>
        <v>ZEB30D136D</v>
      </c>
      <c r="B134" t="str">
        <f t="shared" si="2"/>
        <v>06363391001</v>
      </c>
      <c r="C134" t="s">
        <v>16</v>
      </c>
      <c r="D134" t="s">
        <v>314</v>
      </c>
      <c r="E134" t="s">
        <v>44</v>
      </c>
      <c r="F134" s="1" t="s">
        <v>265</v>
      </c>
      <c r="G134" t="s">
        <v>266</v>
      </c>
      <c r="H134">
        <v>90</v>
      </c>
      <c r="I134" s="2">
        <v>44189</v>
      </c>
      <c r="J134" s="2">
        <v>44189</v>
      </c>
      <c r="K134">
        <v>90</v>
      </c>
    </row>
    <row r="135" spans="1:11" x14ac:dyDescent="0.25">
      <c r="A135" t="str">
        <f>"ZB030B4A50"</f>
        <v>ZB030B4A50</v>
      </c>
      <c r="B135" t="str">
        <f t="shared" si="2"/>
        <v>06363391001</v>
      </c>
      <c r="C135" t="s">
        <v>16</v>
      </c>
      <c r="D135" t="s">
        <v>315</v>
      </c>
      <c r="E135" t="s">
        <v>44</v>
      </c>
      <c r="F135" s="1" t="s">
        <v>316</v>
      </c>
      <c r="G135" t="s">
        <v>317</v>
      </c>
      <c r="H135">
        <v>1339.5</v>
      </c>
      <c r="I135" s="2">
        <v>44258</v>
      </c>
      <c r="K135">
        <v>1339.5</v>
      </c>
    </row>
    <row r="136" spans="1:11" x14ac:dyDescent="0.25">
      <c r="A136" t="str">
        <f>"86233147D3"</f>
        <v>86233147D3</v>
      </c>
      <c r="B136" t="str">
        <f t="shared" si="2"/>
        <v>06363391001</v>
      </c>
      <c r="C136" t="s">
        <v>16</v>
      </c>
      <c r="D136" t="s">
        <v>318</v>
      </c>
      <c r="E136" t="s">
        <v>18</v>
      </c>
      <c r="F136" s="1" t="s">
        <v>319</v>
      </c>
      <c r="G136" t="s">
        <v>320</v>
      </c>
      <c r="H136">
        <v>479595.49</v>
      </c>
      <c r="I136" s="2">
        <v>44287</v>
      </c>
      <c r="J136" s="2">
        <v>44651</v>
      </c>
      <c r="K136">
        <v>64427.98</v>
      </c>
    </row>
    <row r="137" spans="1:11" x14ac:dyDescent="0.25">
      <c r="A137" t="str">
        <f>"8623418DA4"</f>
        <v>8623418DA4</v>
      </c>
      <c r="B137" t="str">
        <f t="shared" si="2"/>
        <v>06363391001</v>
      </c>
      <c r="C137" t="s">
        <v>16</v>
      </c>
      <c r="D137" t="s">
        <v>321</v>
      </c>
      <c r="E137" t="s">
        <v>18</v>
      </c>
      <c r="F137" s="1" t="s">
        <v>319</v>
      </c>
      <c r="G137" t="s">
        <v>320</v>
      </c>
      <c r="H137">
        <v>586356.51</v>
      </c>
      <c r="I137" s="2">
        <v>44287</v>
      </c>
      <c r="J137" s="2">
        <v>44651</v>
      </c>
      <c r="K137">
        <v>86697.98</v>
      </c>
    </row>
    <row r="138" spans="1:11" x14ac:dyDescent="0.25">
      <c r="A138" t="str">
        <f>"ZA530DA838"</f>
        <v>ZA530DA838</v>
      </c>
      <c r="B138" t="str">
        <f t="shared" si="2"/>
        <v>06363391001</v>
      </c>
      <c r="C138" t="s">
        <v>16</v>
      </c>
      <c r="D138" t="s">
        <v>322</v>
      </c>
      <c r="E138" t="s">
        <v>44</v>
      </c>
      <c r="F138" s="1" t="s">
        <v>323</v>
      </c>
      <c r="G138" t="s">
        <v>324</v>
      </c>
      <c r="H138">
        <v>90</v>
      </c>
      <c r="I138" s="2">
        <v>44257</v>
      </c>
      <c r="K138">
        <v>90</v>
      </c>
    </row>
    <row r="139" spans="1:11" x14ac:dyDescent="0.25">
      <c r="A139" t="str">
        <f>"Z4830DF424"</f>
        <v>Z4830DF424</v>
      </c>
      <c r="B139" t="str">
        <f t="shared" si="2"/>
        <v>06363391001</v>
      </c>
      <c r="C139" t="s">
        <v>16</v>
      </c>
      <c r="D139" t="s">
        <v>325</v>
      </c>
      <c r="E139" t="s">
        <v>44</v>
      </c>
      <c r="F139" s="1" t="s">
        <v>255</v>
      </c>
      <c r="G139" t="s">
        <v>256</v>
      </c>
      <c r="H139">
        <v>381</v>
      </c>
      <c r="I139" s="2">
        <v>44123</v>
      </c>
      <c r="K139">
        <v>381</v>
      </c>
    </row>
    <row r="140" spans="1:11" x14ac:dyDescent="0.25">
      <c r="A140" t="str">
        <f>"Z4A30E6D47"</f>
        <v>Z4A30E6D47</v>
      </c>
      <c r="B140" t="str">
        <f t="shared" si="2"/>
        <v>06363391001</v>
      </c>
      <c r="C140" t="s">
        <v>16</v>
      </c>
      <c r="D140" t="s">
        <v>326</v>
      </c>
      <c r="E140" t="s">
        <v>44</v>
      </c>
      <c r="F140" s="1" t="s">
        <v>327</v>
      </c>
      <c r="G140" t="s">
        <v>328</v>
      </c>
      <c r="H140">
        <v>145</v>
      </c>
      <c r="I140" s="2">
        <v>44237</v>
      </c>
      <c r="K140">
        <v>145</v>
      </c>
    </row>
    <row r="141" spans="1:11" x14ac:dyDescent="0.25">
      <c r="A141" t="str">
        <f>"Z7B30E6CC2"</f>
        <v>Z7B30E6CC2</v>
      </c>
      <c r="B141" t="str">
        <f t="shared" si="2"/>
        <v>06363391001</v>
      </c>
      <c r="C141" t="s">
        <v>16</v>
      </c>
      <c r="D141" t="s">
        <v>329</v>
      </c>
      <c r="E141" t="s">
        <v>44</v>
      </c>
      <c r="F141" s="1" t="s">
        <v>327</v>
      </c>
      <c r="G141" t="s">
        <v>328</v>
      </c>
      <c r="H141">
        <v>178.25</v>
      </c>
      <c r="I141" s="2">
        <v>44237</v>
      </c>
      <c r="K141">
        <v>178.25</v>
      </c>
    </row>
    <row r="142" spans="1:11" x14ac:dyDescent="0.25">
      <c r="A142" t="str">
        <f>"ZDE30F1697"</f>
        <v>ZDE30F1697</v>
      </c>
      <c r="B142" t="str">
        <f t="shared" si="2"/>
        <v>06363391001</v>
      </c>
      <c r="C142" t="s">
        <v>16</v>
      </c>
      <c r="D142" t="s">
        <v>330</v>
      </c>
      <c r="E142" t="s">
        <v>44</v>
      </c>
      <c r="F142" s="1" t="s">
        <v>265</v>
      </c>
      <c r="G142" t="s">
        <v>266</v>
      </c>
      <c r="H142">
        <v>80</v>
      </c>
      <c r="I142" s="2">
        <v>44263</v>
      </c>
      <c r="K142">
        <v>80</v>
      </c>
    </row>
    <row r="143" spans="1:11" x14ac:dyDescent="0.25">
      <c r="A143" t="str">
        <f>"ZA930FE2F3"</f>
        <v>ZA930FE2F3</v>
      </c>
      <c r="B143" t="str">
        <f t="shared" si="2"/>
        <v>06363391001</v>
      </c>
      <c r="C143" t="s">
        <v>16</v>
      </c>
      <c r="D143" t="s">
        <v>331</v>
      </c>
      <c r="E143" t="s">
        <v>44</v>
      </c>
      <c r="F143" s="1" t="s">
        <v>332</v>
      </c>
      <c r="G143" t="s">
        <v>333</v>
      </c>
      <c r="H143">
        <v>240</v>
      </c>
      <c r="I143" s="2">
        <v>44267</v>
      </c>
      <c r="K143">
        <v>240</v>
      </c>
    </row>
    <row r="144" spans="1:11" x14ac:dyDescent="0.25">
      <c r="A144" t="str">
        <f>"Z20304AC78"</f>
        <v>Z20304AC78</v>
      </c>
      <c r="B144" t="str">
        <f t="shared" si="2"/>
        <v>06363391001</v>
      </c>
      <c r="C144" t="s">
        <v>16</v>
      </c>
      <c r="D144" t="s">
        <v>334</v>
      </c>
      <c r="E144" t="s">
        <v>44</v>
      </c>
      <c r="F144" s="1" t="s">
        <v>54</v>
      </c>
      <c r="G144" t="s">
        <v>55</v>
      </c>
      <c r="H144">
        <v>0</v>
      </c>
      <c r="I144" s="2">
        <v>44222</v>
      </c>
      <c r="K144">
        <v>17648.59</v>
      </c>
    </row>
    <row r="145" spans="1:11" x14ac:dyDescent="0.25">
      <c r="A145" t="str">
        <f>"ZC230E3466"</f>
        <v>ZC230E3466</v>
      </c>
      <c r="B145" t="str">
        <f t="shared" si="2"/>
        <v>06363391001</v>
      </c>
      <c r="C145" t="s">
        <v>16</v>
      </c>
      <c r="D145" t="s">
        <v>335</v>
      </c>
      <c r="E145" t="s">
        <v>44</v>
      </c>
      <c r="F145" s="1" t="s">
        <v>336</v>
      </c>
      <c r="G145" t="s">
        <v>337</v>
      </c>
      <c r="H145">
        <v>39455.33</v>
      </c>
      <c r="I145" s="2">
        <v>44251</v>
      </c>
      <c r="J145" s="2">
        <v>44615</v>
      </c>
      <c r="K145">
        <v>0</v>
      </c>
    </row>
    <row r="146" spans="1:11" x14ac:dyDescent="0.25">
      <c r="A146" t="str">
        <f>"ZD83119F06"</f>
        <v>ZD83119F06</v>
      </c>
      <c r="B146" t="str">
        <f t="shared" si="2"/>
        <v>06363391001</v>
      </c>
      <c r="C146" t="s">
        <v>16</v>
      </c>
      <c r="D146" t="s">
        <v>338</v>
      </c>
      <c r="E146" t="s">
        <v>44</v>
      </c>
      <c r="F146" s="1" t="s">
        <v>339</v>
      </c>
      <c r="G146" t="s">
        <v>340</v>
      </c>
      <c r="H146">
        <v>109.9</v>
      </c>
      <c r="I146" s="2">
        <v>44274</v>
      </c>
      <c r="K146">
        <v>109.9</v>
      </c>
    </row>
    <row r="147" spans="1:11" x14ac:dyDescent="0.25">
      <c r="A147" t="str">
        <f>"ZD9310328F"</f>
        <v>ZD9310328F</v>
      </c>
      <c r="B147" t="str">
        <f t="shared" si="2"/>
        <v>06363391001</v>
      </c>
      <c r="C147" t="s">
        <v>16</v>
      </c>
      <c r="D147" t="s">
        <v>341</v>
      </c>
      <c r="E147" t="s">
        <v>44</v>
      </c>
      <c r="F147" s="1" t="s">
        <v>342</v>
      </c>
      <c r="G147" t="s">
        <v>343</v>
      </c>
      <c r="H147">
        <v>11450</v>
      </c>
      <c r="I147" s="2">
        <v>44279</v>
      </c>
      <c r="J147" s="2">
        <v>44347</v>
      </c>
      <c r="K147">
        <v>11450</v>
      </c>
    </row>
    <row r="148" spans="1:11" x14ac:dyDescent="0.25">
      <c r="A148" t="str">
        <f>"Z083099BB5"</f>
        <v>Z083099BB5</v>
      </c>
      <c r="B148" t="str">
        <f t="shared" si="2"/>
        <v>06363391001</v>
      </c>
      <c r="C148" t="s">
        <v>16</v>
      </c>
      <c r="D148" t="s">
        <v>344</v>
      </c>
      <c r="E148" t="s">
        <v>44</v>
      </c>
      <c r="F148" s="1" t="s">
        <v>345</v>
      </c>
      <c r="G148" t="s">
        <v>346</v>
      </c>
      <c r="H148">
        <v>3350</v>
      </c>
      <c r="I148" s="2">
        <v>44271</v>
      </c>
      <c r="J148" s="2">
        <v>44274</v>
      </c>
      <c r="K148">
        <v>3350</v>
      </c>
    </row>
    <row r="149" spans="1:11" x14ac:dyDescent="0.25">
      <c r="A149" t="str">
        <f>"ZCA30FBDC3"</f>
        <v>ZCA30FBDC3</v>
      </c>
      <c r="B149" t="str">
        <f t="shared" si="2"/>
        <v>06363391001</v>
      </c>
      <c r="C149" t="s">
        <v>16</v>
      </c>
      <c r="D149" t="s">
        <v>347</v>
      </c>
      <c r="E149" t="s">
        <v>44</v>
      </c>
      <c r="F149" s="1" t="s">
        <v>348</v>
      </c>
      <c r="G149" t="s">
        <v>349</v>
      </c>
      <c r="H149">
        <v>221</v>
      </c>
      <c r="I149" s="2">
        <v>44272</v>
      </c>
      <c r="J149" s="2">
        <v>44272</v>
      </c>
      <c r="K149">
        <v>221</v>
      </c>
    </row>
    <row r="150" spans="1:11" x14ac:dyDescent="0.25">
      <c r="A150" t="str">
        <f>"ZA1311A0DE"</f>
        <v>ZA1311A0DE</v>
      </c>
      <c r="B150" t="str">
        <f t="shared" si="2"/>
        <v>06363391001</v>
      </c>
      <c r="C150" t="s">
        <v>16</v>
      </c>
      <c r="D150" t="s">
        <v>350</v>
      </c>
      <c r="E150" t="s">
        <v>44</v>
      </c>
      <c r="F150" s="1" t="s">
        <v>286</v>
      </c>
      <c r="G150" t="s">
        <v>287</v>
      </c>
      <c r="H150">
        <v>2665</v>
      </c>
      <c r="I150" s="2">
        <v>44286</v>
      </c>
      <c r="J150" s="2">
        <v>44286</v>
      </c>
      <c r="K150">
        <v>2665</v>
      </c>
    </row>
    <row r="151" spans="1:11" x14ac:dyDescent="0.25">
      <c r="A151" t="str">
        <f>"Z7C30F3CE3"</f>
        <v>Z7C30F3CE3</v>
      </c>
      <c r="B151" t="str">
        <f t="shared" si="2"/>
        <v>06363391001</v>
      </c>
      <c r="C151" t="s">
        <v>16</v>
      </c>
      <c r="D151" t="s">
        <v>351</v>
      </c>
      <c r="E151" t="s">
        <v>44</v>
      </c>
      <c r="F151" s="1" t="s">
        <v>352</v>
      </c>
      <c r="G151" t="s">
        <v>353</v>
      </c>
      <c r="H151">
        <v>335</v>
      </c>
      <c r="I151" s="2">
        <v>44270</v>
      </c>
      <c r="K151">
        <v>335</v>
      </c>
    </row>
    <row r="152" spans="1:11" x14ac:dyDescent="0.25">
      <c r="A152" t="str">
        <f>"0000000000"</f>
        <v>0000000000</v>
      </c>
      <c r="B152" t="str">
        <f t="shared" si="2"/>
        <v>06363391001</v>
      </c>
      <c r="C152" t="s">
        <v>16</v>
      </c>
      <c r="D152" t="s">
        <v>354</v>
      </c>
      <c r="E152" t="s">
        <v>44</v>
      </c>
      <c r="F152" s="1" t="s">
        <v>355</v>
      </c>
      <c r="G152" t="s">
        <v>356</v>
      </c>
      <c r="H152">
        <v>0</v>
      </c>
      <c r="I152" s="2">
        <v>44238</v>
      </c>
      <c r="K152">
        <v>4357.8900000000003</v>
      </c>
    </row>
    <row r="153" spans="1:11" x14ac:dyDescent="0.25">
      <c r="A153" t="str">
        <f>"Z7730AE992"</f>
        <v>Z7730AE992</v>
      </c>
      <c r="B153" t="str">
        <f t="shared" si="2"/>
        <v>06363391001</v>
      </c>
      <c r="C153" t="s">
        <v>16</v>
      </c>
      <c r="D153" t="s">
        <v>357</v>
      </c>
      <c r="E153" t="s">
        <v>44</v>
      </c>
      <c r="F153" s="1" t="s">
        <v>300</v>
      </c>
      <c r="G153" t="s">
        <v>301</v>
      </c>
      <c r="H153">
        <v>120</v>
      </c>
      <c r="I153" s="2">
        <v>44245</v>
      </c>
      <c r="J153" s="2">
        <v>44245</v>
      </c>
      <c r="K153">
        <v>120</v>
      </c>
    </row>
    <row r="154" spans="1:11" x14ac:dyDescent="0.25">
      <c r="A154" t="str">
        <f>"Z5130C949E"</f>
        <v>Z5130C949E</v>
      </c>
      <c r="B154" t="str">
        <f t="shared" si="2"/>
        <v>06363391001</v>
      </c>
      <c r="C154" t="s">
        <v>16</v>
      </c>
      <c r="D154" t="s">
        <v>358</v>
      </c>
      <c r="E154" t="s">
        <v>44</v>
      </c>
      <c r="F154" s="1" t="s">
        <v>359</v>
      </c>
      <c r="G154" t="s">
        <v>360</v>
      </c>
      <c r="H154">
        <v>270</v>
      </c>
      <c r="I154" s="2">
        <v>44280</v>
      </c>
      <c r="J154" s="2">
        <v>44280</v>
      </c>
      <c r="K154">
        <v>270</v>
      </c>
    </row>
    <row r="155" spans="1:11" x14ac:dyDescent="0.25">
      <c r="A155" t="str">
        <f>"Z4D314520C"</f>
        <v>Z4D314520C</v>
      </c>
      <c r="B155" t="str">
        <f t="shared" si="2"/>
        <v>06363391001</v>
      </c>
      <c r="C155" t="s">
        <v>16</v>
      </c>
      <c r="D155" t="s">
        <v>361</v>
      </c>
      <c r="E155" t="s">
        <v>44</v>
      </c>
      <c r="F155" s="1" t="s">
        <v>265</v>
      </c>
      <c r="G155" t="s">
        <v>266</v>
      </c>
      <c r="H155">
        <v>90</v>
      </c>
      <c r="I155" s="2">
        <v>44284</v>
      </c>
      <c r="J155" s="2">
        <v>44284</v>
      </c>
      <c r="K155">
        <v>90</v>
      </c>
    </row>
    <row r="156" spans="1:11" x14ac:dyDescent="0.25">
      <c r="A156" t="str">
        <f>"86723086F4"</f>
        <v>86723086F4</v>
      </c>
      <c r="B156" t="str">
        <f t="shared" si="2"/>
        <v>06363391001</v>
      </c>
      <c r="C156" t="s">
        <v>16</v>
      </c>
      <c r="D156" t="s">
        <v>362</v>
      </c>
      <c r="E156" t="s">
        <v>18</v>
      </c>
      <c r="F156" s="1" t="s">
        <v>363</v>
      </c>
      <c r="G156" t="s">
        <v>175</v>
      </c>
      <c r="H156">
        <v>250319.95</v>
      </c>
      <c r="I156" s="2">
        <v>44298</v>
      </c>
      <c r="J156" s="2">
        <v>44534</v>
      </c>
      <c r="K156">
        <v>90921.3</v>
      </c>
    </row>
    <row r="157" spans="1:11" x14ac:dyDescent="0.25">
      <c r="A157" t="str">
        <f>"Z463153D6F"</f>
        <v>Z463153D6F</v>
      </c>
      <c r="B157" t="str">
        <f t="shared" si="2"/>
        <v>06363391001</v>
      </c>
      <c r="C157" t="s">
        <v>16</v>
      </c>
      <c r="D157" t="s">
        <v>364</v>
      </c>
      <c r="E157" t="s">
        <v>44</v>
      </c>
      <c r="F157" s="1" t="s">
        <v>307</v>
      </c>
      <c r="G157" t="s">
        <v>308</v>
      </c>
      <c r="H157">
        <v>2080</v>
      </c>
      <c r="I157" s="2">
        <v>44284</v>
      </c>
      <c r="J157" s="2">
        <v>44284</v>
      </c>
      <c r="K157">
        <v>2080</v>
      </c>
    </row>
    <row r="158" spans="1:11" x14ac:dyDescent="0.25">
      <c r="A158" t="str">
        <f>"Z9C3129E71"</f>
        <v>Z9C3129E71</v>
      </c>
      <c r="B158" t="str">
        <f t="shared" si="2"/>
        <v>06363391001</v>
      </c>
      <c r="C158" t="s">
        <v>16</v>
      </c>
      <c r="D158" t="s">
        <v>248</v>
      </c>
      <c r="E158" t="s">
        <v>18</v>
      </c>
      <c r="F158" s="1" t="s">
        <v>249</v>
      </c>
      <c r="G158" t="s">
        <v>250</v>
      </c>
      <c r="H158">
        <v>8500</v>
      </c>
      <c r="I158" s="2">
        <v>44271</v>
      </c>
      <c r="J158" s="2">
        <v>44286</v>
      </c>
      <c r="K158">
        <v>5031.84</v>
      </c>
    </row>
    <row r="159" spans="1:11" x14ac:dyDescent="0.25">
      <c r="A159" t="str">
        <f>"Z932F74E41"</f>
        <v>Z932F74E41</v>
      </c>
      <c r="B159" t="str">
        <f t="shared" si="2"/>
        <v>06363391001</v>
      </c>
      <c r="C159" t="s">
        <v>16</v>
      </c>
      <c r="D159" t="s">
        <v>365</v>
      </c>
      <c r="E159" t="s">
        <v>44</v>
      </c>
      <c r="F159" s="1" t="s">
        <v>366</v>
      </c>
      <c r="G159" t="s">
        <v>367</v>
      </c>
      <c r="H159">
        <v>1248</v>
      </c>
      <c r="I159" s="2">
        <v>44243</v>
      </c>
      <c r="K159">
        <v>1248</v>
      </c>
    </row>
    <row r="160" spans="1:11" x14ac:dyDescent="0.25">
      <c r="A160" t="str">
        <f>"Z6A31495AC"</f>
        <v>Z6A31495AC</v>
      </c>
      <c r="B160" t="str">
        <f t="shared" si="2"/>
        <v>06363391001</v>
      </c>
      <c r="C160" t="s">
        <v>16</v>
      </c>
      <c r="D160" t="s">
        <v>368</v>
      </c>
      <c r="E160" t="s">
        <v>44</v>
      </c>
      <c r="F160" s="1" t="s">
        <v>369</v>
      </c>
      <c r="G160" t="s">
        <v>370</v>
      </c>
      <c r="H160">
        <v>90</v>
      </c>
      <c r="I160" s="2">
        <v>44281</v>
      </c>
      <c r="J160" s="2">
        <v>44281</v>
      </c>
      <c r="K160">
        <v>90</v>
      </c>
    </row>
    <row r="161" spans="1:11" x14ac:dyDescent="0.25">
      <c r="A161" t="str">
        <f>"ZDF315C6C2"</f>
        <v>ZDF315C6C2</v>
      </c>
      <c r="B161" t="str">
        <f t="shared" si="2"/>
        <v>06363391001</v>
      </c>
      <c r="C161" t="s">
        <v>16</v>
      </c>
      <c r="D161" t="s">
        <v>371</v>
      </c>
      <c r="E161" t="s">
        <v>44</v>
      </c>
      <c r="F161" s="1" t="s">
        <v>372</v>
      </c>
      <c r="G161" t="s">
        <v>209</v>
      </c>
      <c r="H161">
        <v>100</v>
      </c>
      <c r="I161" s="2">
        <v>44302</v>
      </c>
      <c r="J161" s="2">
        <v>44302</v>
      </c>
      <c r="K161">
        <v>0</v>
      </c>
    </row>
    <row r="162" spans="1:11" x14ac:dyDescent="0.25">
      <c r="A162" t="str">
        <f>"0000000000"</f>
        <v>0000000000</v>
      </c>
      <c r="B162" t="str">
        <f t="shared" si="2"/>
        <v>06363391001</v>
      </c>
      <c r="C162" t="s">
        <v>16</v>
      </c>
      <c r="D162" t="s">
        <v>373</v>
      </c>
      <c r="E162" t="s">
        <v>44</v>
      </c>
      <c r="F162" s="1" t="s">
        <v>374</v>
      </c>
      <c r="G162" t="s">
        <v>375</v>
      </c>
      <c r="H162">
        <v>700</v>
      </c>
      <c r="I162" s="2">
        <v>44301</v>
      </c>
      <c r="K162">
        <v>700</v>
      </c>
    </row>
    <row r="163" spans="1:11" x14ac:dyDescent="0.25">
      <c r="A163" t="str">
        <f>"Z9D3119FCA"</f>
        <v>Z9D3119FCA</v>
      </c>
      <c r="B163" t="str">
        <f t="shared" si="2"/>
        <v>06363391001</v>
      </c>
      <c r="C163" t="s">
        <v>16</v>
      </c>
      <c r="D163" t="s">
        <v>376</v>
      </c>
      <c r="E163" t="s">
        <v>44</v>
      </c>
      <c r="F163" s="1" t="s">
        <v>117</v>
      </c>
      <c r="G163" t="s">
        <v>118</v>
      </c>
      <c r="H163">
        <v>380</v>
      </c>
      <c r="I163" s="2">
        <v>44294</v>
      </c>
      <c r="J163" s="2">
        <v>44294</v>
      </c>
      <c r="K163">
        <v>380</v>
      </c>
    </row>
    <row r="164" spans="1:11" x14ac:dyDescent="0.25">
      <c r="A164" t="str">
        <f>"86681943FA"</f>
        <v>86681943FA</v>
      </c>
      <c r="B164" t="str">
        <f t="shared" si="2"/>
        <v>06363391001</v>
      </c>
      <c r="C164" t="s">
        <v>16</v>
      </c>
      <c r="D164" t="s">
        <v>377</v>
      </c>
      <c r="E164" t="s">
        <v>18</v>
      </c>
      <c r="F164" s="1" t="s">
        <v>113</v>
      </c>
      <c r="G164" t="s">
        <v>114</v>
      </c>
      <c r="H164">
        <v>1131946.44</v>
      </c>
      <c r="I164" s="2">
        <v>44348</v>
      </c>
      <c r="J164" s="2">
        <v>44712</v>
      </c>
      <c r="K164">
        <v>453439.43</v>
      </c>
    </row>
    <row r="165" spans="1:11" x14ac:dyDescent="0.25">
      <c r="A165" t="str">
        <f>"8668376A29"</f>
        <v>8668376A29</v>
      </c>
      <c r="B165" t="str">
        <f t="shared" si="2"/>
        <v>06363391001</v>
      </c>
      <c r="C165" t="s">
        <v>16</v>
      </c>
      <c r="D165" t="s">
        <v>378</v>
      </c>
      <c r="E165" t="s">
        <v>18</v>
      </c>
      <c r="F165" s="1" t="s">
        <v>113</v>
      </c>
      <c r="G165" t="s">
        <v>114</v>
      </c>
      <c r="H165">
        <v>926137.99</v>
      </c>
      <c r="I165" s="2">
        <v>44348</v>
      </c>
      <c r="J165" s="2">
        <v>44712</v>
      </c>
      <c r="K165">
        <v>360878.23</v>
      </c>
    </row>
    <row r="166" spans="1:11" x14ac:dyDescent="0.25">
      <c r="A166" t="str">
        <f>"0000000000"</f>
        <v>0000000000</v>
      </c>
      <c r="B166" t="str">
        <f t="shared" si="2"/>
        <v>06363391001</v>
      </c>
      <c r="C166" t="s">
        <v>16</v>
      </c>
      <c r="D166" t="s">
        <v>379</v>
      </c>
      <c r="E166" t="s">
        <v>44</v>
      </c>
      <c r="F166" s="1" t="s">
        <v>380</v>
      </c>
      <c r="G166" t="s">
        <v>381</v>
      </c>
      <c r="H166">
        <v>1050</v>
      </c>
      <c r="I166" s="2">
        <v>44299</v>
      </c>
      <c r="K166">
        <v>1050</v>
      </c>
    </row>
    <row r="167" spans="1:11" x14ac:dyDescent="0.25">
      <c r="A167" t="str">
        <f>"Z80316BDB9"</f>
        <v>Z80316BDB9</v>
      </c>
      <c r="B167" t="str">
        <f t="shared" si="2"/>
        <v>06363391001</v>
      </c>
      <c r="C167" t="s">
        <v>16</v>
      </c>
      <c r="D167" t="s">
        <v>382</v>
      </c>
      <c r="E167" t="s">
        <v>44</v>
      </c>
      <c r="F167" s="1" t="s">
        <v>265</v>
      </c>
      <c r="G167" t="s">
        <v>266</v>
      </c>
      <c r="H167">
        <v>500</v>
      </c>
      <c r="I167" s="2">
        <v>44302</v>
      </c>
      <c r="J167" s="2">
        <v>44302</v>
      </c>
      <c r="K167">
        <v>500</v>
      </c>
    </row>
    <row r="168" spans="1:11" x14ac:dyDescent="0.25">
      <c r="A168" t="str">
        <f>"ZF1316BEC4"</f>
        <v>ZF1316BEC4</v>
      </c>
      <c r="B168" t="str">
        <f t="shared" si="2"/>
        <v>06363391001</v>
      </c>
      <c r="C168" t="s">
        <v>16</v>
      </c>
      <c r="D168" t="s">
        <v>383</v>
      </c>
      <c r="E168" t="s">
        <v>44</v>
      </c>
      <c r="F168" s="1" t="s">
        <v>274</v>
      </c>
      <c r="G168" t="s">
        <v>275</v>
      </c>
      <c r="H168">
        <v>3174.96</v>
      </c>
      <c r="I168" s="2">
        <v>44221</v>
      </c>
      <c r="K168">
        <v>3174.96</v>
      </c>
    </row>
    <row r="169" spans="1:11" x14ac:dyDescent="0.25">
      <c r="A169" t="str">
        <f>"Z6A316A239"</f>
        <v>Z6A316A239</v>
      </c>
      <c r="B169" t="str">
        <f t="shared" si="2"/>
        <v>06363391001</v>
      </c>
      <c r="C169" t="s">
        <v>16</v>
      </c>
      <c r="D169" t="s">
        <v>384</v>
      </c>
      <c r="E169" t="s">
        <v>44</v>
      </c>
      <c r="F169" s="1" t="s">
        <v>385</v>
      </c>
      <c r="G169" t="s">
        <v>386</v>
      </c>
      <c r="H169">
        <v>11470</v>
      </c>
      <c r="I169" s="2">
        <v>44273</v>
      </c>
      <c r="J169" s="2">
        <v>44312</v>
      </c>
      <c r="K169">
        <v>11470</v>
      </c>
    </row>
    <row r="170" spans="1:11" x14ac:dyDescent="0.25">
      <c r="A170" t="str">
        <f>"Z01312BA47"</f>
        <v>Z01312BA47</v>
      </c>
      <c r="B170" t="str">
        <f t="shared" si="2"/>
        <v>06363391001</v>
      </c>
      <c r="C170" t="s">
        <v>16</v>
      </c>
      <c r="D170" t="s">
        <v>387</v>
      </c>
      <c r="E170" t="s">
        <v>44</v>
      </c>
      <c r="F170" s="1" t="s">
        <v>388</v>
      </c>
      <c r="G170" t="s">
        <v>389</v>
      </c>
      <c r="H170">
        <v>1460</v>
      </c>
      <c r="I170" s="2">
        <v>44277</v>
      </c>
      <c r="J170" s="2">
        <v>44314</v>
      </c>
      <c r="K170">
        <v>1460</v>
      </c>
    </row>
    <row r="171" spans="1:11" x14ac:dyDescent="0.25">
      <c r="A171" t="str">
        <f>"Z35312B1BE"</f>
        <v>Z35312B1BE</v>
      </c>
      <c r="B171" t="str">
        <f t="shared" si="2"/>
        <v>06363391001</v>
      </c>
      <c r="C171" t="s">
        <v>16</v>
      </c>
      <c r="D171" t="s">
        <v>390</v>
      </c>
      <c r="E171" t="s">
        <v>44</v>
      </c>
      <c r="F171" s="1" t="s">
        <v>391</v>
      </c>
      <c r="G171" t="s">
        <v>392</v>
      </c>
      <c r="H171">
        <v>1510</v>
      </c>
      <c r="I171" s="2">
        <v>44281</v>
      </c>
      <c r="J171" s="2">
        <v>44314</v>
      </c>
      <c r="K171">
        <v>1510</v>
      </c>
    </row>
    <row r="172" spans="1:11" x14ac:dyDescent="0.25">
      <c r="A172" t="str">
        <f>"Z7D304AD06"</f>
        <v>Z7D304AD06</v>
      </c>
      <c r="B172" t="str">
        <f t="shared" si="2"/>
        <v>06363391001</v>
      </c>
      <c r="C172" t="s">
        <v>16</v>
      </c>
      <c r="D172" t="s">
        <v>393</v>
      </c>
      <c r="E172" t="s">
        <v>44</v>
      </c>
      <c r="F172" s="1" t="s">
        <v>355</v>
      </c>
      <c r="G172" t="s">
        <v>356</v>
      </c>
      <c r="H172">
        <v>0</v>
      </c>
      <c r="I172" s="2">
        <v>44232</v>
      </c>
      <c r="K172">
        <v>81012.28</v>
      </c>
    </row>
    <row r="173" spans="1:11" x14ac:dyDescent="0.25">
      <c r="A173" t="str">
        <f>"ZA53171A0E"</f>
        <v>ZA53171A0E</v>
      </c>
      <c r="B173" t="str">
        <f t="shared" si="2"/>
        <v>06363391001</v>
      </c>
      <c r="C173" t="s">
        <v>16</v>
      </c>
      <c r="D173" t="s">
        <v>394</v>
      </c>
      <c r="E173" t="s">
        <v>44</v>
      </c>
      <c r="F173" s="1" t="s">
        <v>395</v>
      </c>
      <c r="G173" t="s">
        <v>396</v>
      </c>
      <c r="H173">
        <v>555</v>
      </c>
      <c r="I173" s="2">
        <v>44319</v>
      </c>
      <c r="J173" s="2">
        <v>44319</v>
      </c>
      <c r="K173">
        <v>555</v>
      </c>
    </row>
    <row r="174" spans="1:11" x14ac:dyDescent="0.25">
      <c r="A174" t="str">
        <f>"ZD431495CF"</f>
        <v>ZD431495CF</v>
      </c>
      <c r="B174" t="str">
        <f t="shared" si="2"/>
        <v>06363391001</v>
      </c>
      <c r="C174" t="s">
        <v>16</v>
      </c>
      <c r="D174" t="s">
        <v>397</v>
      </c>
      <c r="E174" t="s">
        <v>44</v>
      </c>
      <c r="F174" s="1" t="s">
        <v>255</v>
      </c>
      <c r="G174" t="s">
        <v>256</v>
      </c>
      <c r="H174">
        <v>184</v>
      </c>
      <c r="I174" s="2">
        <v>44281</v>
      </c>
      <c r="J174" s="2">
        <v>44281</v>
      </c>
      <c r="K174">
        <v>184</v>
      </c>
    </row>
    <row r="175" spans="1:11" x14ac:dyDescent="0.25">
      <c r="A175" t="str">
        <f>"Z3A318AC9F"</f>
        <v>Z3A318AC9F</v>
      </c>
      <c r="B175" t="str">
        <f t="shared" si="2"/>
        <v>06363391001</v>
      </c>
      <c r="C175" t="s">
        <v>16</v>
      </c>
      <c r="D175" t="s">
        <v>398</v>
      </c>
      <c r="E175" t="s">
        <v>44</v>
      </c>
      <c r="F175" s="1" t="s">
        <v>399</v>
      </c>
      <c r="G175" t="s">
        <v>400</v>
      </c>
      <c r="H175">
        <v>480</v>
      </c>
      <c r="I175" s="2">
        <v>44314</v>
      </c>
      <c r="J175" s="2">
        <v>44314</v>
      </c>
      <c r="K175">
        <v>480</v>
      </c>
    </row>
    <row r="176" spans="1:11" x14ac:dyDescent="0.25">
      <c r="A176" t="str">
        <f>"Z4D31A0ECA"</f>
        <v>Z4D31A0ECA</v>
      </c>
      <c r="B176" t="str">
        <f t="shared" si="2"/>
        <v>06363391001</v>
      </c>
      <c r="C176" t="s">
        <v>16</v>
      </c>
      <c r="D176" t="s">
        <v>401</v>
      </c>
      <c r="E176" t="s">
        <v>44</v>
      </c>
      <c r="F176" s="1" t="s">
        <v>117</v>
      </c>
      <c r="G176" t="s">
        <v>118</v>
      </c>
      <c r="H176">
        <v>191.4</v>
      </c>
      <c r="I176" s="2">
        <v>44315</v>
      </c>
      <c r="J176" s="2">
        <v>44315</v>
      </c>
      <c r="K176">
        <v>8108.4</v>
      </c>
    </row>
    <row r="177" spans="1:11" x14ac:dyDescent="0.25">
      <c r="A177" t="str">
        <f>"Z5F311C406"</f>
        <v>Z5F311C406</v>
      </c>
      <c r="B177" t="str">
        <f t="shared" si="2"/>
        <v>06363391001</v>
      </c>
      <c r="C177" t="s">
        <v>16</v>
      </c>
      <c r="D177" t="s">
        <v>402</v>
      </c>
      <c r="E177" t="s">
        <v>44</v>
      </c>
      <c r="F177" s="1" t="s">
        <v>403</v>
      </c>
      <c r="G177" t="s">
        <v>404</v>
      </c>
      <c r="H177">
        <v>206.3</v>
      </c>
      <c r="I177" s="2">
        <v>44294</v>
      </c>
      <c r="J177" s="2">
        <v>44294</v>
      </c>
      <c r="K177">
        <v>206.3</v>
      </c>
    </row>
    <row r="178" spans="1:11" x14ac:dyDescent="0.25">
      <c r="A178" t="str">
        <f>"Z0D30C4194"</f>
        <v>Z0D30C4194</v>
      </c>
      <c r="B178" t="str">
        <f t="shared" si="2"/>
        <v>06363391001</v>
      </c>
      <c r="C178" t="s">
        <v>16</v>
      </c>
      <c r="D178" t="s">
        <v>405</v>
      </c>
      <c r="E178" t="s">
        <v>44</v>
      </c>
      <c r="F178" s="1" t="s">
        <v>177</v>
      </c>
      <c r="G178" t="s">
        <v>178</v>
      </c>
      <c r="H178">
        <v>80</v>
      </c>
      <c r="I178" s="2">
        <v>44263</v>
      </c>
      <c r="J178" s="2">
        <v>44263</v>
      </c>
      <c r="K178">
        <v>0</v>
      </c>
    </row>
    <row r="179" spans="1:11" x14ac:dyDescent="0.25">
      <c r="A179" t="str">
        <f>"Z8931A0D50"</f>
        <v>Z8931A0D50</v>
      </c>
      <c r="B179" t="str">
        <f t="shared" si="2"/>
        <v>06363391001</v>
      </c>
      <c r="C179" t="s">
        <v>16</v>
      </c>
      <c r="D179" t="s">
        <v>406</v>
      </c>
      <c r="E179" t="s">
        <v>44</v>
      </c>
      <c r="F179" s="1" t="s">
        <v>45</v>
      </c>
      <c r="G179" t="s">
        <v>46</v>
      </c>
      <c r="H179">
        <v>212.62</v>
      </c>
      <c r="I179" s="2">
        <v>44267</v>
      </c>
      <c r="J179" s="2">
        <v>44267</v>
      </c>
      <c r="K179">
        <v>434.83</v>
      </c>
    </row>
    <row r="180" spans="1:11" x14ac:dyDescent="0.25">
      <c r="A180" t="str">
        <f>"Z242F25615"</f>
        <v>Z242F25615</v>
      </c>
      <c r="B180" t="str">
        <f t="shared" si="2"/>
        <v>06363391001</v>
      </c>
      <c r="C180" t="s">
        <v>16</v>
      </c>
      <c r="D180" t="s">
        <v>407</v>
      </c>
      <c r="E180" t="s">
        <v>44</v>
      </c>
      <c r="F180" s="1" t="s">
        <v>366</v>
      </c>
      <c r="G180" t="s">
        <v>367</v>
      </c>
      <c r="H180">
        <v>1144</v>
      </c>
      <c r="I180" s="2">
        <v>44266</v>
      </c>
      <c r="K180">
        <v>1144</v>
      </c>
    </row>
    <row r="181" spans="1:11" x14ac:dyDescent="0.25">
      <c r="A181" t="str">
        <f>"Z6E31AD8D6"</f>
        <v>Z6E31AD8D6</v>
      </c>
      <c r="B181" t="str">
        <f t="shared" si="2"/>
        <v>06363391001</v>
      </c>
      <c r="C181" t="s">
        <v>16</v>
      </c>
      <c r="D181" t="s">
        <v>408</v>
      </c>
      <c r="E181" t="s">
        <v>44</v>
      </c>
      <c r="F181" s="1" t="s">
        <v>255</v>
      </c>
      <c r="G181" t="s">
        <v>256</v>
      </c>
      <c r="H181">
        <v>391.1</v>
      </c>
      <c r="I181" s="2">
        <v>44323</v>
      </c>
      <c r="J181" s="2">
        <v>44323</v>
      </c>
      <c r="K181">
        <v>391.1</v>
      </c>
    </row>
    <row r="182" spans="1:11" x14ac:dyDescent="0.25">
      <c r="A182" t="str">
        <f>"Z263170F5B"</f>
        <v>Z263170F5B</v>
      </c>
      <c r="B182" t="str">
        <f t="shared" si="2"/>
        <v>06363391001</v>
      </c>
      <c r="C182" t="s">
        <v>16</v>
      </c>
      <c r="D182" t="s">
        <v>409</v>
      </c>
      <c r="E182" t="s">
        <v>44</v>
      </c>
      <c r="F182" s="1" t="s">
        <v>410</v>
      </c>
      <c r="G182" t="s">
        <v>206</v>
      </c>
      <c r="H182">
        <v>3420</v>
      </c>
      <c r="I182" s="2">
        <v>44329</v>
      </c>
      <c r="J182" s="2">
        <v>44377</v>
      </c>
      <c r="K182">
        <v>0</v>
      </c>
    </row>
    <row r="183" spans="1:11" x14ac:dyDescent="0.25">
      <c r="A183" t="str">
        <f>"8588952369"</f>
        <v>8588952369</v>
      </c>
      <c r="B183" t="str">
        <f t="shared" si="2"/>
        <v>06363391001</v>
      </c>
      <c r="C183" t="s">
        <v>16</v>
      </c>
      <c r="D183" t="s">
        <v>411</v>
      </c>
      <c r="E183" t="s">
        <v>18</v>
      </c>
      <c r="F183" s="1" t="s">
        <v>412</v>
      </c>
      <c r="G183" t="s">
        <v>413</v>
      </c>
      <c r="H183">
        <v>1398349.05</v>
      </c>
      <c r="I183" s="2">
        <v>44224</v>
      </c>
      <c r="J183" s="2">
        <v>45648</v>
      </c>
      <c r="K183">
        <v>148699.73000000001</v>
      </c>
    </row>
    <row r="184" spans="1:11" x14ac:dyDescent="0.25">
      <c r="A184" t="str">
        <f>"ZF4311DA89"</f>
        <v>ZF4311DA89</v>
      </c>
      <c r="B184" t="str">
        <f t="shared" si="2"/>
        <v>06363391001</v>
      </c>
      <c r="C184" t="s">
        <v>16</v>
      </c>
      <c r="D184" t="s">
        <v>414</v>
      </c>
      <c r="E184" t="s">
        <v>44</v>
      </c>
      <c r="F184" s="1" t="s">
        <v>300</v>
      </c>
      <c r="G184" t="s">
        <v>301</v>
      </c>
      <c r="H184">
        <v>516</v>
      </c>
      <c r="I184" s="2">
        <v>44333</v>
      </c>
      <c r="J184" s="2">
        <v>44333</v>
      </c>
      <c r="K184">
        <v>516</v>
      </c>
    </row>
    <row r="185" spans="1:11" x14ac:dyDescent="0.25">
      <c r="A185" t="str">
        <f>"Z5B31A458C"</f>
        <v>Z5B31A458C</v>
      </c>
      <c r="B185" t="str">
        <f t="shared" si="2"/>
        <v>06363391001</v>
      </c>
      <c r="C185" t="s">
        <v>16</v>
      </c>
      <c r="D185" t="s">
        <v>415</v>
      </c>
      <c r="E185" t="s">
        <v>44</v>
      </c>
      <c r="F185" s="1" t="s">
        <v>300</v>
      </c>
      <c r="G185" t="s">
        <v>301</v>
      </c>
      <c r="H185">
        <v>120</v>
      </c>
      <c r="I185" s="2">
        <v>44323</v>
      </c>
      <c r="J185" s="2">
        <v>44323</v>
      </c>
      <c r="K185">
        <v>120</v>
      </c>
    </row>
    <row r="186" spans="1:11" x14ac:dyDescent="0.25">
      <c r="A186" t="str">
        <f>"Z3A31CD664"</f>
        <v>Z3A31CD664</v>
      </c>
      <c r="B186" t="str">
        <f t="shared" si="2"/>
        <v>06363391001</v>
      </c>
      <c r="C186" t="s">
        <v>16</v>
      </c>
      <c r="D186" t="s">
        <v>416</v>
      </c>
      <c r="E186" t="s">
        <v>44</v>
      </c>
      <c r="F186" s="1" t="s">
        <v>417</v>
      </c>
      <c r="G186" t="s">
        <v>418</v>
      </c>
      <c r="H186">
        <v>1692.9</v>
      </c>
      <c r="I186" s="2">
        <v>44357</v>
      </c>
      <c r="J186" s="2">
        <v>44357</v>
      </c>
      <c r="K186">
        <v>1692.9</v>
      </c>
    </row>
    <row r="187" spans="1:11" x14ac:dyDescent="0.25">
      <c r="A187" t="str">
        <f>"ZEA31A15CF"</f>
        <v>ZEA31A15CF</v>
      </c>
      <c r="B187" t="str">
        <f t="shared" si="2"/>
        <v>06363391001</v>
      </c>
      <c r="C187" t="s">
        <v>16</v>
      </c>
      <c r="D187" t="s">
        <v>419</v>
      </c>
      <c r="E187" t="s">
        <v>44</v>
      </c>
      <c r="F187" s="1" t="s">
        <v>420</v>
      </c>
      <c r="G187" t="s">
        <v>421</v>
      </c>
      <c r="H187">
        <v>682</v>
      </c>
      <c r="I187" s="2">
        <v>44320</v>
      </c>
      <c r="J187" s="2">
        <v>44329</v>
      </c>
      <c r="K187">
        <v>682</v>
      </c>
    </row>
    <row r="188" spans="1:11" x14ac:dyDescent="0.25">
      <c r="A188" t="str">
        <f>"Z2E319444D"</f>
        <v>Z2E319444D</v>
      </c>
      <c r="B188" t="str">
        <f t="shared" si="2"/>
        <v>06363391001</v>
      </c>
      <c r="C188" t="s">
        <v>16</v>
      </c>
      <c r="D188" t="s">
        <v>422</v>
      </c>
      <c r="E188" t="s">
        <v>44</v>
      </c>
      <c r="F188" s="1" t="s">
        <v>300</v>
      </c>
      <c r="G188" t="s">
        <v>301</v>
      </c>
      <c r="H188">
        <v>120</v>
      </c>
      <c r="I188" s="2">
        <v>44319</v>
      </c>
      <c r="J188" s="2">
        <v>44319</v>
      </c>
      <c r="K188">
        <v>120</v>
      </c>
    </row>
    <row r="189" spans="1:11" x14ac:dyDescent="0.25">
      <c r="A189" t="str">
        <f>"Z7D31D7894"</f>
        <v>Z7D31D7894</v>
      </c>
      <c r="B189" t="str">
        <f t="shared" si="2"/>
        <v>06363391001</v>
      </c>
      <c r="C189" t="s">
        <v>16</v>
      </c>
      <c r="D189" t="s">
        <v>338</v>
      </c>
      <c r="E189" t="s">
        <v>44</v>
      </c>
      <c r="F189" s="1" t="s">
        <v>339</v>
      </c>
      <c r="G189" t="s">
        <v>340</v>
      </c>
      <c r="H189">
        <v>408</v>
      </c>
      <c r="I189" s="2">
        <v>44333</v>
      </c>
      <c r="J189" s="2">
        <v>44337</v>
      </c>
      <c r="K189">
        <v>408</v>
      </c>
    </row>
    <row r="190" spans="1:11" x14ac:dyDescent="0.25">
      <c r="A190" t="str">
        <f>"ZD0308758C"</f>
        <v>ZD0308758C</v>
      </c>
      <c r="B190" t="str">
        <f t="shared" si="2"/>
        <v>06363391001</v>
      </c>
      <c r="C190" t="s">
        <v>16</v>
      </c>
      <c r="D190" t="s">
        <v>423</v>
      </c>
      <c r="E190" t="s">
        <v>44</v>
      </c>
      <c r="F190" s="1" t="s">
        <v>185</v>
      </c>
      <c r="G190" t="s">
        <v>186</v>
      </c>
      <c r="H190">
        <v>17100</v>
      </c>
      <c r="I190" s="2">
        <v>44238</v>
      </c>
      <c r="J190" s="2">
        <v>44603</v>
      </c>
      <c r="K190">
        <v>17100</v>
      </c>
    </row>
    <row r="191" spans="1:11" x14ac:dyDescent="0.25">
      <c r="A191" t="str">
        <f>"Z7B31C6B64"</f>
        <v>Z7B31C6B64</v>
      </c>
      <c r="B191" t="str">
        <f t="shared" si="2"/>
        <v>06363391001</v>
      </c>
      <c r="C191" t="s">
        <v>16</v>
      </c>
      <c r="D191" t="s">
        <v>424</v>
      </c>
      <c r="E191" t="s">
        <v>44</v>
      </c>
      <c r="F191" s="1" t="s">
        <v>425</v>
      </c>
      <c r="G191" t="s">
        <v>426</v>
      </c>
      <c r="H191">
        <v>453</v>
      </c>
      <c r="I191" s="2">
        <v>44336</v>
      </c>
      <c r="J191" s="2">
        <v>44397</v>
      </c>
      <c r="K191">
        <v>453</v>
      </c>
    </row>
    <row r="192" spans="1:11" x14ac:dyDescent="0.25">
      <c r="A192" t="str">
        <f>"Z13310EC6D"</f>
        <v>Z13310EC6D</v>
      </c>
      <c r="B192" t="str">
        <f t="shared" si="2"/>
        <v>06363391001</v>
      </c>
      <c r="C192" t="s">
        <v>16</v>
      </c>
      <c r="D192" t="s">
        <v>427</v>
      </c>
      <c r="E192" t="s">
        <v>44</v>
      </c>
      <c r="F192" s="1" t="s">
        <v>428</v>
      </c>
      <c r="G192" t="s">
        <v>429</v>
      </c>
      <c r="H192">
        <v>2050</v>
      </c>
      <c r="I192" s="2">
        <v>44278</v>
      </c>
      <c r="K192">
        <v>2050</v>
      </c>
    </row>
    <row r="193" spans="1:11" x14ac:dyDescent="0.25">
      <c r="A193" t="str">
        <f>"Z3831C6AFB"</f>
        <v>Z3831C6AFB</v>
      </c>
      <c r="B193" t="str">
        <f t="shared" si="2"/>
        <v>06363391001</v>
      </c>
      <c r="C193" t="s">
        <v>16</v>
      </c>
      <c r="D193" t="s">
        <v>430</v>
      </c>
      <c r="E193" t="s">
        <v>44</v>
      </c>
      <c r="F193" s="1" t="s">
        <v>431</v>
      </c>
      <c r="G193" t="s">
        <v>432</v>
      </c>
      <c r="H193">
        <v>944.5</v>
      </c>
      <c r="I193" s="2">
        <v>44336</v>
      </c>
      <c r="J193" s="2">
        <v>44397</v>
      </c>
      <c r="K193">
        <v>944.5</v>
      </c>
    </row>
    <row r="194" spans="1:11" x14ac:dyDescent="0.25">
      <c r="A194" t="str">
        <f>"Z2131CA483"</f>
        <v>Z2131CA483</v>
      </c>
      <c r="B194" t="str">
        <f t="shared" si="2"/>
        <v>06363391001</v>
      </c>
      <c r="C194" t="s">
        <v>16</v>
      </c>
      <c r="D194" t="s">
        <v>433</v>
      </c>
      <c r="E194" t="s">
        <v>44</v>
      </c>
      <c r="F194" s="1" t="s">
        <v>300</v>
      </c>
      <c r="G194" t="s">
        <v>301</v>
      </c>
      <c r="H194">
        <v>120</v>
      </c>
      <c r="I194" s="2">
        <v>44335</v>
      </c>
      <c r="J194" s="2">
        <v>44335</v>
      </c>
      <c r="K194">
        <v>120</v>
      </c>
    </row>
    <row r="195" spans="1:11" x14ac:dyDescent="0.25">
      <c r="A195" t="str">
        <f>"Z2931AD8DE"</f>
        <v>Z2931AD8DE</v>
      </c>
      <c r="B195" t="str">
        <f t="shared" ref="B195:B258" si="3">"06363391001"</f>
        <v>06363391001</v>
      </c>
      <c r="C195" t="s">
        <v>16</v>
      </c>
      <c r="D195" t="s">
        <v>434</v>
      </c>
      <c r="E195" t="s">
        <v>44</v>
      </c>
      <c r="F195" s="1" t="s">
        <v>117</v>
      </c>
      <c r="G195" t="s">
        <v>118</v>
      </c>
      <c r="H195">
        <v>2200</v>
      </c>
      <c r="I195" s="2">
        <v>44343</v>
      </c>
      <c r="J195" s="2">
        <v>44348</v>
      </c>
      <c r="K195">
        <v>0</v>
      </c>
    </row>
    <row r="196" spans="1:11" x14ac:dyDescent="0.25">
      <c r="A196" t="str">
        <f>"ZB731A0BFC"</f>
        <v>ZB731A0BFC</v>
      </c>
      <c r="B196" t="str">
        <f t="shared" si="3"/>
        <v>06363391001</v>
      </c>
      <c r="C196" t="s">
        <v>16</v>
      </c>
      <c r="D196" t="s">
        <v>435</v>
      </c>
      <c r="E196" t="s">
        <v>44</v>
      </c>
      <c r="F196" s="1" t="s">
        <v>436</v>
      </c>
      <c r="G196" t="s">
        <v>437</v>
      </c>
      <c r="H196">
        <v>776.96</v>
      </c>
      <c r="I196" s="2">
        <v>44326</v>
      </c>
      <c r="J196" s="2">
        <v>44356</v>
      </c>
      <c r="K196">
        <v>776.96</v>
      </c>
    </row>
    <row r="197" spans="1:11" x14ac:dyDescent="0.25">
      <c r="A197" t="str">
        <f>"ZA53256D02"</f>
        <v>ZA53256D02</v>
      </c>
      <c r="B197" t="str">
        <f t="shared" si="3"/>
        <v>06363391001</v>
      </c>
      <c r="C197" t="s">
        <v>16</v>
      </c>
      <c r="D197" t="s">
        <v>438</v>
      </c>
      <c r="E197" t="s">
        <v>44</v>
      </c>
      <c r="F197" s="1" t="s">
        <v>439</v>
      </c>
      <c r="G197" t="s">
        <v>440</v>
      </c>
      <c r="H197">
        <v>9320</v>
      </c>
      <c r="I197" s="2">
        <v>44347</v>
      </c>
      <c r="K197">
        <v>0</v>
      </c>
    </row>
    <row r="198" spans="1:11" x14ac:dyDescent="0.25">
      <c r="A198" t="str">
        <f>"Z6E320C4A4"</f>
        <v>Z6E320C4A4</v>
      </c>
      <c r="B198" t="str">
        <f t="shared" si="3"/>
        <v>06363391001</v>
      </c>
      <c r="C198" t="s">
        <v>16</v>
      </c>
      <c r="D198" t="s">
        <v>441</v>
      </c>
      <c r="E198" t="s">
        <v>44</v>
      </c>
      <c r="F198" s="1" t="s">
        <v>312</v>
      </c>
      <c r="G198" t="s">
        <v>313</v>
      </c>
      <c r="H198">
        <v>120</v>
      </c>
      <c r="I198" s="2">
        <v>44351</v>
      </c>
      <c r="J198" s="2">
        <v>44351</v>
      </c>
      <c r="K198">
        <v>120</v>
      </c>
    </row>
    <row r="199" spans="1:11" x14ac:dyDescent="0.25">
      <c r="A199" t="str">
        <f>"ZE63200184"</f>
        <v>ZE63200184</v>
      </c>
      <c r="B199" t="str">
        <f t="shared" si="3"/>
        <v>06363391001</v>
      </c>
      <c r="C199" t="s">
        <v>16</v>
      </c>
      <c r="D199" t="s">
        <v>442</v>
      </c>
      <c r="E199" t="s">
        <v>44</v>
      </c>
      <c r="F199" s="1" t="s">
        <v>307</v>
      </c>
      <c r="G199" t="s">
        <v>308</v>
      </c>
      <c r="H199">
        <v>520</v>
      </c>
      <c r="I199" s="2">
        <v>44361</v>
      </c>
      <c r="J199" s="2">
        <v>44361</v>
      </c>
      <c r="K199">
        <v>520</v>
      </c>
    </row>
    <row r="200" spans="1:11" x14ac:dyDescent="0.25">
      <c r="A200" t="str">
        <f>"ZB53234F33"</f>
        <v>ZB53234F33</v>
      </c>
      <c r="B200" t="str">
        <f t="shared" si="3"/>
        <v>06363391001</v>
      </c>
      <c r="C200" t="s">
        <v>16</v>
      </c>
      <c r="D200" t="s">
        <v>443</v>
      </c>
      <c r="E200" t="s">
        <v>44</v>
      </c>
      <c r="F200" s="1" t="s">
        <v>444</v>
      </c>
      <c r="G200" t="s">
        <v>445</v>
      </c>
      <c r="H200">
        <v>2175</v>
      </c>
      <c r="I200" s="2">
        <v>44371</v>
      </c>
      <c r="J200" s="2">
        <v>44736</v>
      </c>
      <c r="K200">
        <v>2175</v>
      </c>
    </row>
    <row r="201" spans="1:11" x14ac:dyDescent="0.25">
      <c r="A201" t="str">
        <f>"ZA03125CD9"</f>
        <v>ZA03125CD9</v>
      </c>
      <c r="B201" t="str">
        <f t="shared" si="3"/>
        <v>06363391001</v>
      </c>
      <c r="C201" t="s">
        <v>16</v>
      </c>
      <c r="D201" t="s">
        <v>446</v>
      </c>
      <c r="E201" t="s">
        <v>44</v>
      </c>
      <c r="F201" s="1" t="s">
        <v>255</v>
      </c>
      <c r="G201" t="s">
        <v>256</v>
      </c>
      <c r="H201">
        <v>3275.43</v>
      </c>
      <c r="I201" s="2">
        <v>44287</v>
      </c>
      <c r="J201" s="2">
        <v>44371</v>
      </c>
      <c r="K201">
        <v>3275.43</v>
      </c>
    </row>
    <row r="202" spans="1:11" x14ac:dyDescent="0.25">
      <c r="A202" t="str">
        <f>"Z53323F109"</f>
        <v>Z53323F109</v>
      </c>
      <c r="B202" t="str">
        <f t="shared" si="3"/>
        <v>06363391001</v>
      </c>
      <c r="C202" t="s">
        <v>16</v>
      </c>
      <c r="D202" t="s">
        <v>447</v>
      </c>
      <c r="E202" t="s">
        <v>44</v>
      </c>
      <c r="F202" s="1" t="s">
        <v>399</v>
      </c>
      <c r="G202" t="s">
        <v>400</v>
      </c>
      <c r="H202">
        <v>495</v>
      </c>
      <c r="I202" s="2">
        <v>44369</v>
      </c>
      <c r="J202" s="2">
        <v>44369</v>
      </c>
      <c r="K202">
        <v>495</v>
      </c>
    </row>
    <row r="203" spans="1:11" x14ac:dyDescent="0.25">
      <c r="A203" t="str">
        <f>"Z2932548A5"</f>
        <v>Z2932548A5</v>
      </c>
      <c r="B203" t="str">
        <f t="shared" si="3"/>
        <v>06363391001</v>
      </c>
      <c r="C203" t="s">
        <v>16</v>
      </c>
      <c r="D203" t="s">
        <v>448</v>
      </c>
      <c r="E203" t="s">
        <v>44</v>
      </c>
      <c r="F203" s="1" t="s">
        <v>294</v>
      </c>
      <c r="G203" t="s">
        <v>295</v>
      </c>
      <c r="H203">
        <v>168.5</v>
      </c>
      <c r="I203" s="2">
        <v>44217</v>
      </c>
      <c r="J203" s="2">
        <v>44217</v>
      </c>
      <c r="K203">
        <v>168.5</v>
      </c>
    </row>
    <row r="204" spans="1:11" x14ac:dyDescent="0.25">
      <c r="A204" t="str">
        <f>"860675246F"</f>
        <v>860675246F</v>
      </c>
      <c r="B204" t="str">
        <f t="shared" si="3"/>
        <v>06363391001</v>
      </c>
      <c r="C204" t="s">
        <v>16</v>
      </c>
      <c r="D204" t="s">
        <v>449</v>
      </c>
      <c r="E204" t="s">
        <v>18</v>
      </c>
      <c r="F204" s="1" t="s">
        <v>199</v>
      </c>
      <c r="G204" t="s">
        <v>200</v>
      </c>
      <c r="H204">
        <v>163247.20000000001</v>
      </c>
      <c r="I204" s="2">
        <v>44384</v>
      </c>
      <c r="J204" s="2">
        <v>44960</v>
      </c>
      <c r="K204">
        <v>19236.669999999998</v>
      </c>
    </row>
    <row r="205" spans="1:11" x14ac:dyDescent="0.25">
      <c r="A205" t="str">
        <f>"Z6532650E0"</f>
        <v>Z6532650E0</v>
      </c>
      <c r="B205" t="str">
        <f t="shared" si="3"/>
        <v>06363391001</v>
      </c>
      <c r="C205" t="s">
        <v>16</v>
      </c>
      <c r="D205" t="s">
        <v>450</v>
      </c>
      <c r="E205" t="s">
        <v>44</v>
      </c>
      <c r="F205" s="1" t="s">
        <v>286</v>
      </c>
      <c r="G205" t="s">
        <v>287</v>
      </c>
      <c r="H205">
        <v>3005</v>
      </c>
      <c r="I205" s="2">
        <v>44392</v>
      </c>
      <c r="J205" s="2">
        <v>44392</v>
      </c>
      <c r="K205">
        <v>3005</v>
      </c>
    </row>
    <row r="206" spans="1:11" x14ac:dyDescent="0.25">
      <c r="A206" t="str">
        <f>"0000000000"</f>
        <v>0000000000</v>
      </c>
      <c r="B206" t="str">
        <f t="shared" si="3"/>
        <v>06363391001</v>
      </c>
      <c r="C206" t="s">
        <v>16</v>
      </c>
      <c r="D206" t="s">
        <v>451</v>
      </c>
      <c r="E206" t="s">
        <v>44</v>
      </c>
      <c r="F206" s="1" t="s">
        <v>355</v>
      </c>
      <c r="G206" t="s">
        <v>356</v>
      </c>
      <c r="H206">
        <v>0</v>
      </c>
      <c r="I206" s="2">
        <v>44384</v>
      </c>
      <c r="K206">
        <v>64.849999999999994</v>
      </c>
    </row>
    <row r="207" spans="1:11" x14ac:dyDescent="0.25">
      <c r="A207" t="str">
        <f>"0000000000"</f>
        <v>0000000000</v>
      </c>
      <c r="B207" t="str">
        <f t="shared" si="3"/>
        <v>06363391001</v>
      </c>
      <c r="C207" t="s">
        <v>16</v>
      </c>
      <c r="D207" t="s">
        <v>452</v>
      </c>
      <c r="E207" t="s">
        <v>44</v>
      </c>
      <c r="F207" s="1" t="s">
        <v>355</v>
      </c>
      <c r="G207" t="s">
        <v>356</v>
      </c>
      <c r="H207">
        <v>0</v>
      </c>
      <c r="I207" s="2">
        <v>44384</v>
      </c>
      <c r="K207">
        <v>1131.3399999999999</v>
      </c>
    </row>
    <row r="208" spans="1:11" x14ac:dyDescent="0.25">
      <c r="A208" t="str">
        <f>"0000000000"</f>
        <v>0000000000</v>
      </c>
      <c r="B208" t="str">
        <f t="shared" si="3"/>
        <v>06363391001</v>
      </c>
      <c r="C208" t="s">
        <v>16</v>
      </c>
      <c r="D208" t="s">
        <v>453</v>
      </c>
      <c r="E208" t="s">
        <v>44</v>
      </c>
      <c r="F208" s="1" t="s">
        <v>355</v>
      </c>
      <c r="G208" t="s">
        <v>356</v>
      </c>
      <c r="H208">
        <v>0</v>
      </c>
      <c r="I208" s="2">
        <v>44384</v>
      </c>
      <c r="K208">
        <v>885.08</v>
      </c>
    </row>
    <row r="209" spans="1:11" x14ac:dyDescent="0.25">
      <c r="A209" t="str">
        <f>"ZF53256D00"</f>
        <v>ZF53256D00</v>
      </c>
      <c r="B209" t="str">
        <f t="shared" si="3"/>
        <v>06363391001</v>
      </c>
      <c r="C209" t="s">
        <v>16</v>
      </c>
      <c r="D209" t="s">
        <v>454</v>
      </c>
      <c r="E209" t="s">
        <v>44</v>
      </c>
      <c r="F209" s="1" t="s">
        <v>455</v>
      </c>
      <c r="G209" t="s">
        <v>456</v>
      </c>
      <c r="H209">
        <v>38700</v>
      </c>
      <c r="I209" s="2">
        <v>44389</v>
      </c>
      <c r="K209">
        <v>38700</v>
      </c>
    </row>
    <row r="210" spans="1:11" x14ac:dyDescent="0.25">
      <c r="A210" t="str">
        <f>"Z6931B4357"</f>
        <v>Z6931B4357</v>
      </c>
      <c r="B210" t="str">
        <f t="shared" si="3"/>
        <v>06363391001</v>
      </c>
      <c r="C210" t="s">
        <v>16</v>
      </c>
      <c r="D210" t="s">
        <v>457</v>
      </c>
      <c r="E210" t="s">
        <v>44</v>
      </c>
      <c r="F210" s="1" t="s">
        <v>458</v>
      </c>
      <c r="G210" t="s">
        <v>459</v>
      </c>
      <c r="H210">
        <v>2700</v>
      </c>
      <c r="I210" s="2">
        <v>44379</v>
      </c>
      <c r="J210" s="2">
        <v>44386</v>
      </c>
      <c r="K210">
        <v>2700</v>
      </c>
    </row>
    <row r="211" spans="1:11" x14ac:dyDescent="0.25">
      <c r="A211" t="str">
        <f>"Z24322A4BC"</f>
        <v>Z24322A4BC</v>
      </c>
      <c r="B211" t="str">
        <f t="shared" si="3"/>
        <v>06363391001</v>
      </c>
      <c r="C211" t="s">
        <v>16</v>
      </c>
      <c r="D211" t="s">
        <v>460</v>
      </c>
      <c r="E211" t="s">
        <v>44</v>
      </c>
      <c r="F211" s="1" t="s">
        <v>300</v>
      </c>
      <c r="G211" t="s">
        <v>301</v>
      </c>
      <c r="H211">
        <v>120</v>
      </c>
      <c r="I211" s="2">
        <v>44386</v>
      </c>
      <c r="J211" s="2">
        <v>44386</v>
      </c>
      <c r="K211">
        <v>120</v>
      </c>
    </row>
    <row r="212" spans="1:11" x14ac:dyDescent="0.25">
      <c r="A212" t="str">
        <f>"ZF3320C531"</f>
        <v>ZF3320C531</v>
      </c>
      <c r="B212" t="str">
        <f t="shared" si="3"/>
        <v>06363391001</v>
      </c>
      <c r="C212" t="s">
        <v>16</v>
      </c>
      <c r="D212" t="s">
        <v>461</v>
      </c>
      <c r="E212" t="s">
        <v>44</v>
      </c>
      <c r="F212" s="1" t="s">
        <v>300</v>
      </c>
      <c r="G212" t="s">
        <v>301</v>
      </c>
      <c r="H212">
        <v>352</v>
      </c>
      <c r="I212" s="2">
        <v>44357</v>
      </c>
      <c r="J212" s="2">
        <v>44363</v>
      </c>
      <c r="K212">
        <v>352</v>
      </c>
    </row>
    <row r="213" spans="1:11" x14ac:dyDescent="0.25">
      <c r="A213" t="str">
        <f>"8523691454"</f>
        <v>8523691454</v>
      </c>
      <c r="B213" t="str">
        <f t="shared" si="3"/>
        <v>06363391001</v>
      </c>
      <c r="C213" t="s">
        <v>16</v>
      </c>
      <c r="D213" t="s">
        <v>462</v>
      </c>
      <c r="E213" t="s">
        <v>66</v>
      </c>
      <c r="F213" s="1" t="s">
        <v>463</v>
      </c>
      <c r="G213" t="s">
        <v>464</v>
      </c>
      <c r="H213">
        <v>105300</v>
      </c>
      <c r="I213" s="2">
        <v>44252</v>
      </c>
      <c r="J213" s="2">
        <v>44617</v>
      </c>
      <c r="K213">
        <v>48895</v>
      </c>
    </row>
    <row r="214" spans="1:11" x14ac:dyDescent="0.25">
      <c r="A214" t="str">
        <f>"Z8A32C15A1"</f>
        <v>Z8A32C15A1</v>
      </c>
      <c r="B214" t="str">
        <f t="shared" si="3"/>
        <v>06363391001</v>
      </c>
      <c r="C214" t="s">
        <v>16</v>
      </c>
      <c r="D214" t="s">
        <v>465</v>
      </c>
      <c r="E214" t="s">
        <v>44</v>
      </c>
      <c r="F214" s="1" t="s">
        <v>466</v>
      </c>
      <c r="G214" t="s">
        <v>467</v>
      </c>
      <c r="H214">
        <v>500</v>
      </c>
      <c r="I214" s="2">
        <v>44384</v>
      </c>
      <c r="J214" s="2">
        <v>44391</v>
      </c>
      <c r="K214">
        <v>500</v>
      </c>
    </row>
    <row r="215" spans="1:11" x14ac:dyDescent="0.25">
      <c r="A215" t="str">
        <f>"8578052073"</f>
        <v>8578052073</v>
      </c>
      <c r="B215" t="str">
        <f t="shared" si="3"/>
        <v>06363391001</v>
      </c>
      <c r="C215" t="s">
        <v>16</v>
      </c>
      <c r="D215" t="s">
        <v>468</v>
      </c>
      <c r="E215" t="s">
        <v>44</v>
      </c>
      <c r="F215" s="1" t="s">
        <v>428</v>
      </c>
      <c r="G215" t="s">
        <v>429</v>
      </c>
      <c r="H215">
        <v>48666.48</v>
      </c>
      <c r="I215" s="2">
        <v>44188</v>
      </c>
      <c r="J215" s="2">
        <v>44411</v>
      </c>
      <c r="K215">
        <v>47965.279999999999</v>
      </c>
    </row>
    <row r="216" spans="1:11" x14ac:dyDescent="0.25">
      <c r="A216" t="str">
        <f>"ZC632609F4"</f>
        <v>ZC632609F4</v>
      </c>
      <c r="B216" t="str">
        <f t="shared" si="3"/>
        <v>06363391001</v>
      </c>
      <c r="C216" t="s">
        <v>16</v>
      </c>
      <c r="D216" t="s">
        <v>469</v>
      </c>
      <c r="E216" t="s">
        <v>18</v>
      </c>
      <c r="F216" s="1" t="s">
        <v>290</v>
      </c>
      <c r="G216" t="s">
        <v>291</v>
      </c>
      <c r="H216">
        <v>21600</v>
      </c>
      <c r="I216" s="2">
        <v>44413</v>
      </c>
      <c r="J216" s="2">
        <v>44413</v>
      </c>
      <c r="K216">
        <v>21600</v>
      </c>
    </row>
    <row r="217" spans="1:11" x14ac:dyDescent="0.25">
      <c r="A217" t="str">
        <f>"Z3A3260A75"</f>
        <v>Z3A3260A75</v>
      </c>
      <c r="B217" t="str">
        <f t="shared" si="3"/>
        <v>06363391001</v>
      </c>
      <c r="C217" t="s">
        <v>16</v>
      </c>
      <c r="D217" t="s">
        <v>470</v>
      </c>
      <c r="E217" t="s">
        <v>18</v>
      </c>
      <c r="F217" s="1" t="s">
        <v>25</v>
      </c>
      <c r="G217" t="s">
        <v>26</v>
      </c>
      <c r="H217">
        <v>31739.040000000001</v>
      </c>
      <c r="I217" s="2">
        <v>44403</v>
      </c>
      <c r="J217" s="2">
        <v>44433</v>
      </c>
      <c r="K217">
        <v>31739.040000000001</v>
      </c>
    </row>
    <row r="218" spans="1:11" x14ac:dyDescent="0.25">
      <c r="A218" t="str">
        <f>"ZC53260AAA"</f>
        <v>ZC53260AAA</v>
      </c>
      <c r="B218" t="str">
        <f t="shared" si="3"/>
        <v>06363391001</v>
      </c>
      <c r="C218" t="s">
        <v>16</v>
      </c>
      <c r="D218" t="s">
        <v>471</v>
      </c>
      <c r="E218" t="s">
        <v>18</v>
      </c>
      <c r="F218" s="1" t="s">
        <v>290</v>
      </c>
      <c r="G218" t="s">
        <v>291</v>
      </c>
      <c r="H218">
        <v>39960</v>
      </c>
      <c r="I218" s="2">
        <v>44413</v>
      </c>
      <c r="J218" s="2">
        <v>44439</v>
      </c>
      <c r="K218">
        <v>39960</v>
      </c>
    </row>
    <row r="219" spans="1:11" x14ac:dyDescent="0.25">
      <c r="A219" t="str">
        <f>"Z4A3260AD9"</f>
        <v>Z4A3260AD9</v>
      </c>
      <c r="B219" t="str">
        <f t="shared" si="3"/>
        <v>06363391001</v>
      </c>
      <c r="C219" t="s">
        <v>16</v>
      </c>
      <c r="D219" t="s">
        <v>472</v>
      </c>
      <c r="E219" t="s">
        <v>18</v>
      </c>
      <c r="F219" s="1" t="s">
        <v>290</v>
      </c>
      <c r="G219" t="s">
        <v>291</v>
      </c>
      <c r="H219">
        <v>39825</v>
      </c>
      <c r="I219" s="2">
        <v>44406</v>
      </c>
      <c r="J219" s="2">
        <v>44428</v>
      </c>
      <c r="K219">
        <v>39825</v>
      </c>
    </row>
    <row r="220" spans="1:11" x14ac:dyDescent="0.25">
      <c r="A220" t="str">
        <f>"8727302D6E"</f>
        <v>8727302D6E</v>
      </c>
      <c r="B220" t="str">
        <f t="shared" si="3"/>
        <v>06363391001</v>
      </c>
      <c r="C220" t="s">
        <v>16</v>
      </c>
      <c r="D220" t="s">
        <v>473</v>
      </c>
      <c r="E220" t="s">
        <v>44</v>
      </c>
      <c r="F220" s="1" t="s">
        <v>474</v>
      </c>
      <c r="G220" t="s">
        <v>475</v>
      </c>
      <c r="H220">
        <v>43934.34</v>
      </c>
      <c r="I220" s="2">
        <v>44362</v>
      </c>
      <c r="K220">
        <v>43934.34</v>
      </c>
    </row>
    <row r="221" spans="1:11" x14ac:dyDescent="0.25">
      <c r="A221" t="str">
        <f>"ZB4323D34B"</f>
        <v>ZB4323D34B</v>
      </c>
      <c r="B221" t="str">
        <f t="shared" si="3"/>
        <v>06363391001</v>
      </c>
      <c r="C221" t="s">
        <v>16</v>
      </c>
      <c r="D221" t="s">
        <v>476</v>
      </c>
      <c r="E221" t="s">
        <v>18</v>
      </c>
      <c r="F221" s="1" t="s">
        <v>477</v>
      </c>
      <c r="G221" t="s">
        <v>478</v>
      </c>
      <c r="H221">
        <v>3432.6</v>
      </c>
      <c r="I221" s="2">
        <v>44421</v>
      </c>
      <c r="J221" s="2">
        <v>46247</v>
      </c>
      <c r="K221">
        <v>171.63</v>
      </c>
    </row>
    <row r="222" spans="1:11" x14ac:dyDescent="0.25">
      <c r="A222" t="str">
        <f>"ZED31EC6B6"</f>
        <v>ZED31EC6B6</v>
      </c>
      <c r="B222" t="str">
        <f t="shared" si="3"/>
        <v>06363391001</v>
      </c>
      <c r="C222" t="s">
        <v>16</v>
      </c>
      <c r="D222" t="s">
        <v>479</v>
      </c>
      <c r="E222" t="s">
        <v>18</v>
      </c>
      <c r="F222" s="1" t="s">
        <v>477</v>
      </c>
      <c r="G222" t="s">
        <v>478</v>
      </c>
      <c r="H222">
        <v>8534.4</v>
      </c>
      <c r="I222" s="2">
        <v>44412</v>
      </c>
      <c r="J222" s="2">
        <v>46238</v>
      </c>
      <c r="K222">
        <v>426.72</v>
      </c>
    </row>
    <row r="223" spans="1:11" x14ac:dyDescent="0.25">
      <c r="A223" t="str">
        <f>"0000000000"</f>
        <v>0000000000</v>
      </c>
      <c r="B223" t="str">
        <f t="shared" si="3"/>
        <v>06363391001</v>
      </c>
      <c r="C223" t="s">
        <v>16</v>
      </c>
      <c r="D223" t="s">
        <v>480</v>
      </c>
      <c r="E223" t="s">
        <v>44</v>
      </c>
      <c r="F223" s="1" t="s">
        <v>481</v>
      </c>
      <c r="G223" t="s">
        <v>482</v>
      </c>
      <c r="H223">
        <v>0</v>
      </c>
      <c r="I223" s="2">
        <v>44312</v>
      </c>
      <c r="K223">
        <v>316.04000000000002</v>
      </c>
    </row>
    <row r="224" spans="1:11" x14ac:dyDescent="0.25">
      <c r="A224" t="str">
        <f>"Z8F315EC06"</f>
        <v>Z8F315EC06</v>
      </c>
      <c r="B224" t="str">
        <f t="shared" si="3"/>
        <v>06363391001</v>
      </c>
      <c r="C224" t="s">
        <v>16</v>
      </c>
      <c r="D224" t="s">
        <v>483</v>
      </c>
      <c r="E224" t="s">
        <v>44</v>
      </c>
      <c r="F224" s="1" t="s">
        <v>235</v>
      </c>
      <c r="G224" t="s">
        <v>236</v>
      </c>
      <c r="H224">
        <v>580.5</v>
      </c>
      <c r="I224" s="2">
        <v>44301</v>
      </c>
      <c r="J224" s="2">
        <v>44407</v>
      </c>
      <c r="K224">
        <v>0</v>
      </c>
    </row>
    <row r="225" spans="1:11" x14ac:dyDescent="0.25">
      <c r="A225" t="str">
        <f>"Z1932C1591"</f>
        <v>Z1932C1591</v>
      </c>
      <c r="B225" t="str">
        <f t="shared" si="3"/>
        <v>06363391001</v>
      </c>
      <c r="C225" t="s">
        <v>16</v>
      </c>
      <c r="D225" t="s">
        <v>484</v>
      </c>
      <c r="E225" t="s">
        <v>44</v>
      </c>
      <c r="F225" s="1" t="s">
        <v>97</v>
      </c>
      <c r="G225" t="s">
        <v>98</v>
      </c>
      <c r="H225">
        <v>396.23</v>
      </c>
      <c r="I225" s="2">
        <v>44411</v>
      </c>
      <c r="J225" s="2">
        <v>44411</v>
      </c>
      <c r="K225">
        <v>396.23</v>
      </c>
    </row>
    <row r="226" spans="1:11" x14ac:dyDescent="0.25">
      <c r="A226" t="str">
        <f>"ZF932DE0FE"</f>
        <v>ZF932DE0FE</v>
      </c>
      <c r="B226" t="str">
        <f t="shared" si="3"/>
        <v>06363391001</v>
      </c>
      <c r="C226" t="s">
        <v>16</v>
      </c>
      <c r="D226" t="s">
        <v>485</v>
      </c>
      <c r="E226" t="s">
        <v>44</v>
      </c>
      <c r="F226" s="1" t="s">
        <v>327</v>
      </c>
      <c r="G226" t="s">
        <v>328</v>
      </c>
      <c r="H226">
        <v>115</v>
      </c>
      <c r="I226" s="2">
        <v>44417</v>
      </c>
      <c r="J226" s="2">
        <v>44417</v>
      </c>
      <c r="K226">
        <v>115</v>
      </c>
    </row>
    <row r="227" spans="1:11" x14ac:dyDescent="0.25">
      <c r="A227" t="str">
        <f>"Z0232DE117"</f>
        <v>Z0232DE117</v>
      </c>
      <c r="B227" t="str">
        <f t="shared" si="3"/>
        <v>06363391001</v>
      </c>
      <c r="C227" t="s">
        <v>16</v>
      </c>
      <c r="D227" t="s">
        <v>486</v>
      </c>
      <c r="E227" t="s">
        <v>44</v>
      </c>
      <c r="F227" s="1" t="s">
        <v>327</v>
      </c>
      <c r="G227" t="s">
        <v>328</v>
      </c>
      <c r="H227">
        <v>97</v>
      </c>
      <c r="I227" s="2">
        <v>44425</v>
      </c>
      <c r="J227" s="2">
        <v>44425</v>
      </c>
      <c r="K227">
        <v>97</v>
      </c>
    </row>
    <row r="228" spans="1:11" x14ac:dyDescent="0.25">
      <c r="A228" t="str">
        <f>"Z6A32280B2"</f>
        <v>Z6A32280B2</v>
      </c>
      <c r="B228" t="str">
        <f t="shared" si="3"/>
        <v>06363391001</v>
      </c>
      <c r="C228" t="s">
        <v>16</v>
      </c>
      <c r="D228" t="s">
        <v>487</v>
      </c>
      <c r="E228" t="s">
        <v>44</v>
      </c>
      <c r="F228" s="1" t="s">
        <v>54</v>
      </c>
      <c r="G228" t="s">
        <v>55</v>
      </c>
      <c r="H228">
        <v>0</v>
      </c>
      <c r="I228" s="2">
        <v>44365</v>
      </c>
      <c r="K228">
        <v>17649.45</v>
      </c>
    </row>
    <row r="229" spans="1:11" x14ac:dyDescent="0.25">
      <c r="A229" t="str">
        <f>"Z4F32F29B6"</f>
        <v>Z4F32F29B6</v>
      </c>
      <c r="B229" t="str">
        <f t="shared" si="3"/>
        <v>06363391001</v>
      </c>
      <c r="C229" t="s">
        <v>16</v>
      </c>
      <c r="D229" t="s">
        <v>488</v>
      </c>
      <c r="E229" t="s">
        <v>44</v>
      </c>
      <c r="F229" s="1" t="s">
        <v>489</v>
      </c>
      <c r="G229" t="s">
        <v>490</v>
      </c>
      <c r="H229">
        <v>260.39999999999998</v>
      </c>
      <c r="I229" s="2">
        <v>44447</v>
      </c>
      <c r="J229" s="2">
        <v>44447</v>
      </c>
      <c r="K229">
        <v>260.39999999999998</v>
      </c>
    </row>
    <row r="230" spans="1:11" x14ac:dyDescent="0.25">
      <c r="A230" t="str">
        <f>"Z1D31EDA25"</f>
        <v>Z1D31EDA25</v>
      </c>
      <c r="B230" t="str">
        <f t="shared" si="3"/>
        <v>06363391001</v>
      </c>
      <c r="C230" t="s">
        <v>16</v>
      </c>
      <c r="D230" t="s">
        <v>491</v>
      </c>
      <c r="E230" t="s">
        <v>44</v>
      </c>
      <c r="F230" s="1" t="s">
        <v>492</v>
      </c>
      <c r="G230" t="s">
        <v>118</v>
      </c>
      <c r="H230">
        <v>7700</v>
      </c>
      <c r="I230" s="2">
        <v>44403</v>
      </c>
      <c r="J230" s="2">
        <v>44441</v>
      </c>
      <c r="K230">
        <v>0</v>
      </c>
    </row>
    <row r="231" spans="1:11" x14ac:dyDescent="0.25">
      <c r="A231" t="str">
        <f>"Z9331FA683"</f>
        <v>Z9331FA683</v>
      </c>
      <c r="B231" t="str">
        <f t="shared" si="3"/>
        <v>06363391001</v>
      </c>
      <c r="C231" t="s">
        <v>16</v>
      </c>
      <c r="D231" t="s">
        <v>493</v>
      </c>
      <c r="E231" t="s">
        <v>44</v>
      </c>
      <c r="F231" s="1" t="s">
        <v>494</v>
      </c>
      <c r="G231" t="s">
        <v>495</v>
      </c>
      <c r="H231">
        <v>2510</v>
      </c>
      <c r="I231" s="2">
        <v>44447</v>
      </c>
      <c r="J231" s="2">
        <v>44455</v>
      </c>
      <c r="K231">
        <v>2510</v>
      </c>
    </row>
    <row r="232" spans="1:11" x14ac:dyDescent="0.25">
      <c r="A232" t="str">
        <f>"ZCD33137DE"</f>
        <v>ZCD33137DE</v>
      </c>
      <c r="B232" t="str">
        <f t="shared" si="3"/>
        <v>06363391001</v>
      </c>
      <c r="C232" t="s">
        <v>16</v>
      </c>
      <c r="D232" t="s">
        <v>496</v>
      </c>
      <c r="E232" t="s">
        <v>44</v>
      </c>
      <c r="F232" s="1" t="s">
        <v>481</v>
      </c>
      <c r="G232" t="s">
        <v>482</v>
      </c>
      <c r="H232">
        <v>5000</v>
      </c>
      <c r="I232" s="2">
        <v>44299</v>
      </c>
      <c r="K232">
        <v>235.54</v>
      </c>
    </row>
    <row r="233" spans="1:11" x14ac:dyDescent="0.25">
      <c r="A233" t="str">
        <f>"Z5932BAB47"</f>
        <v>Z5932BAB47</v>
      </c>
      <c r="B233" t="str">
        <f t="shared" si="3"/>
        <v>06363391001</v>
      </c>
      <c r="C233" t="s">
        <v>16</v>
      </c>
      <c r="D233" t="s">
        <v>497</v>
      </c>
      <c r="E233" t="s">
        <v>44</v>
      </c>
      <c r="F233" s="1" t="s">
        <v>498</v>
      </c>
      <c r="G233" t="s">
        <v>499</v>
      </c>
      <c r="H233">
        <v>242.4</v>
      </c>
      <c r="I233" s="2">
        <v>44334</v>
      </c>
      <c r="J233" s="2">
        <v>44455</v>
      </c>
      <c r="K233">
        <v>242.4</v>
      </c>
    </row>
    <row r="234" spans="1:11" x14ac:dyDescent="0.25">
      <c r="A234" t="str">
        <f>"Z2A32E3A4F"</f>
        <v>Z2A32E3A4F</v>
      </c>
      <c r="B234" t="str">
        <f t="shared" si="3"/>
        <v>06363391001</v>
      </c>
      <c r="C234" t="s">
        <v>16</v>
      </c>
      <c r="D234" t="s">
        <v>500</v>
      </c>
      <c r="E234" t="s">
        <v>44</v>
      </c>
      <c r="F234" s="1" t="s">
        <v>265</v>
      </c>
      <c r="G234" t="s">
        <v>266</v>
      </c>
      <c r="H234">
        <v>320</v>
      </c>
      <c r="I234" s="2">
        <v>44412</v>
      </c>
      <c r="J234" s="2">
        <v>44412</v>
      </c>
      <c r="K234">
        <v>320</v>
      </c>
    </row>
    <row r="235" spans="1:11" x14ac:dyDescent="0.25">
      <c r="A235" t="str">
        <f>"Z1C3310F06"</f>
        <v>Z1C3310F06</v>
      </c>
      <c r="B235" t="str">
        <f t="shared" si="3"/>
        <v>06363391001</v>
      </c>
      <c r="C235" t="s">
        <v>16</v>
      </c>
      <c r="D235" t="s">
        <v>501</v>
      </c>
      <c r="E235" t="s">
        <v>44</v>
      </c>
      <c r="F235" s="1" t="s">
        <v>342</v>
      </c>
      <c r="G235" t="s">
        <v>343</v>
      </c>
      <c r="H235">
        <v>1198</v>
      </c>
      <c r="I235" s="2">
        <v>44453</v>
      </c>
      <c r="J235" s="2">
        <v>44453</v>
      </c>
      <c r="K235">
        <v>1198</v>
      </c>
    </row>
    <row r="236" spans="1:11" x14ac:dyDescent="0.25">
      <c r="A236" t="str">
        <f>"ZC6333195A"</f>
        <v>ZC6333195A</v>
      </c>
      <c r="B236" t="str">
        <f t="shared" si="3"/>
        <v>06363391001</v>
      </c>
      <c r="C236" t="s">
        <v>16</v>
      </c>
      <c r="D236" t="s">
        <v>502</v>
      </c>
      <c r="E236" t="s">
        <v>44</v>
      </c>
      <c r="F236" s="1" t="s">
        <v>503</v>
      </c>
      <c r="G236" t="s">
        <v>504</v>
      </c>
      <c r="H236">
        <v>287</v>
      </c>
      <c r="I236" s="2">
        <v>44462</v>
      </c>
      <c r="J236" s="2">
        <v>44462</v>
      </c>
      <c r="K236">
        <v>287</v>
      </c>
    </row>
    <row r="237" spans="1:11" x14ac:dyDescent="0.25">
      <c r="A237" t="str">
        <f>"8796110B97"</f>
        <v>8796110B97</v>
      </c>
      <c r="B237" t="str">
        <f t="shared" si="3"/>
        <v>06363391001</v>
      </c>
      <c r="C237" t="s">
        <v>16</v>
      </c>
      <c r="D237" t="s">
        <v>167</v>
      </c>
      <c r="E237" t="s">
        <v>66</v>
      </c>
      <c r="F237" s="1" t="s">
        <v>372</v>
      </c>
      <c r="G237" t="s">
        <v>209</v>
      </c>
      <c r="H237">
        <v>212000</v>
      </c>
      <c r="I237" s="2">
        <v>44463</v>
      </c>
      <c r="J237" s="2">
        <v>45005</v>
      </c>
      <c r="K237">
        <v>111774.44</v>
      </c>
    </row>
    <row r="238" spans="1:11" x14ac:dyDescent="0.25">
      <c r="A238" t="str">
        <f>"Z07331D25C"</f>
        <v>Z07331D25C</v>
      </c>
      <c r="B238" t="str">
        <f t="shared" si="3"/>
        <v>06363391001</v>
      </c>
      <c r="C238" t="s">
        <v>16</v>
      </c>
      <c r="D238" t="s">
        <v>505</v>
      </c>
      <c r="E238" t="s">
        <v>44</v>
      </c>
      <c r="F238" s="1" t="s">
        <v>506</v>
      </c>
      <c r="G238" t="s">
        <v>507</v>
      </c>
      <c r="H238">
        <v>419.04</v>
      </c>
      <c r="I238" s="2">
        <v>44470</v>
      </c>
      <c r="J238" s="2">
        <v>44470</v>
      </c>
      <c r="K238">
        <v>419.04</v>
      </c>
    </row>
    <row r="239" spans="1:11" x14ac:dyDescent="0.25">
      <c r="A239" t="str">
        <f>"ZF53333E88"</f>
        <v>ZF53333E88</v>
      </c>
      <c r="B239" t="str">
        <f t="shared" si="3"/>
        <v>06363391001</v>
      </c>
      <c r="C239" t="s">
        <v>16</v>
      </c>
      <c r="D239" t="s">
        <v>508</v>
      </c>
      <c r="E239" t="s">
        <v>44</v>
      </c>
      <c r="F239" s="1" t="s">
        <v>509</v>
      </c>
      <c r="G239" t="s">
        <v>510</v>
      </c>
      <c r="H239">
        <v>403.55</v>
      </c>
      <c r="I239" s="2">
        <v>44475</v>
      </c>
      <c r="J239" s="2">
        <v>44475</v>
      </c>
      <c r="K239">
        <v>403.55</v>
      </c>
    </row>
    <row r="240" spans="1:11" x14ac:dyDescent="0.25">
      <c r="A240" t="str">
        <f>"8821814735"</f>
        <v>8821814735</v>
      </c>
      <c r="B240" t="str">
        <f t="shared" si="3"/>
        <v>06363391001</v>
      </c>
      <c r="C240" t="s">
        <v>16</v>
      </c>
      <c r="D240" t="s">
        <v>511</v>
      </c>
      <c r="E240" t="s">
        <v>18</v>
      </c>
      <c r="F240" s="1" t="s">
        <v>512</v>
      </c>
      <c r="G240" t="s">
        <v>513</v>
      </c>
      <c r="H240">
        <v>455884.1</v>
      </c>
      <c r="I240" s="2">
        <v>44392</v>
      </c>
      <c r="J240" s="2">
        <v>45488</v>
      </c>
      <c r="K240">
        <v>0</v>
      </c>
    </row>
    <row r="241" spans="1:11" x14ac:dyDescent="0.25">
      <c r="A241" t="str">
        <f>"891409718E"</f>
        <v>891409718E</v>
      </c>
      <c r="B241" t="str">
        <f t="shared" si="3"/>
        <v>06363391001</v>
      </c>
      <c r="C241" t="s">
        <v>16</v>
      </c>
      <c r="D241" t="s">
        <v>514</v>
      </c>
      <c r="E241" t="s">
        <v>18</v>
      </c>
      <c r="F241" s="1" t="s">
        <v>515</v>
      </c>
      <c r="G241" t="s">
        <v>516</v>
      </c>
      <c r="H241">
        <v>409446.53</v>
      </c>
      <c r="I241" s="2">
        <v>45566</v>
      </c>
      <c r="J241" s="2">
        <v>45500</v>
      </c>
      <c r="K241">
        <v>0</v>
      </c>
    </row>
    <row r="242" spans="1:11" x14ac:dyDescent="0.25">
      <c r="A242" t="str">
        <f>"ZF032CFF05"</f>
        <v>ZF032CFF05</v>
      </c>
      <c r="B242" t="str">
        <f t="shared" si="3"/>
        <v>06363391001</v>
      </c>
      <c r="C242" t="s">
        <v>16</v>
      </c>
      <c r="D242" t="s">
        <v>517</v>
      </c>
      <c r="E242" t="s">
        <v>44</v>
      </c>
      <c r="F242" s="1" t="s">
        <v>518</v>
      </c>
      <c r="G242" t="s">
        <v>519</v>
      </c>
      <c r="H242">
        <v>260</v>
      </c>
      <c r="I242" s="2">
        <v>44432</v>
      </c>
      <c r="J242" s="2">
        <v>44432</v>
      </c>
      <c r="K242">
        <v>260</v>
      </c>
    </row>
    <row r="243" spans="1:11" x14ac:dyDescent="0.25">
      <c r="A243" t="str">
        <f>"Z943342640"</f>
        <v>Z943342640</v>
      </c>
      <c r="B243" t="str">
        <f t="shared" si="3"/>
        <v>06363391001</v>
      </c>
      <c r="C243" t="s">
        <v>16</v>
      </c>
      <c r="D243" t="s">
        <v>520</v>
      </c>
      <c r="E243" t="s">
        <v>44</v>
      </c>
      <c r="F243" s="1" t="s">
        <v>255</v>
      </c>
      <c r="G243" t="s">
        <v>256</v>
      </c>
      <c r="H243">
        <v>461</v>
      </c>
      <c r="I243" s="2">
        <v>44467</v>
      </c>
      <c r="J243" s="2">
        <v>44467</v>
      </c>
      <c r="K243">
        <v>461</v>
      </c>
    </row>
    <row r="244" spans="1:11" x14ac:dyDescent="0.25">
      <c r="A244" t="str">
        <f>"Z52336C2CA"</f>
        <v>Z52336C2CA</v>
      </c>
      <c r="B244" t="str">
        <f t="shared" si="3"/>
        <v>06363391001</v>
      </c>
      <c r="C244" t="s">
        <v>16</v>
      </c>
      <c r="D244" t="s">
        <v>521</v>
      </c>
      <c r="E244" t="s">
        <v>44</v>
      </c>
      <c r="F244" s="1" t="s">
        <v>45</v>
      </c>
      <c r="G244" t="s">
        <v>46</v>
      </c>
      <c r="H244">
        <v>222.21</v>
      </c>
      <c r="I244" s="2">
        <v>44421</v>
      </c>
      <c r="J244" s="2">
        <v>44421</v>
      </c>
      <c r="K244">
        <v>0</v>
      </c>
    </row>
    <row r="245" spans="1:11" x14ac:dyDescent="0.25">
      <c r="A245" t="str">
        <f>"Z1C320C612"</f>
        <v>Z1C320C612</v>
      </c>
      <c r="B245" t="str">
        <f t="shared" si="3"/>
        <v>06363391001</v>
      </c>
      <c r="C245" t="s">
        <v>16</v>
      </c>
      <c r="D245" t="s">
        <v>522</v>
      </c>
      <c r="E245" t="s">
        <v>44</v>
      </c>
      <c r="F245" s="1" t="s">
        <v>523</v>
      </c>
      <c r="G245" t="s">
        <v>524</v>
      </c>
      <c r="H245">
        <v>4800</v>
      </c>
      <c r="I245" s="2">
        <v>44487</v>
      </c>
      <c r="K245">
        <v>4800</v>
      </c>
    </row>
    <row r="246" spans="1:11" x14ac:dyDescent="0.25">
      <c r="A246" t="str">
        <f>"ZD8336BAC9"</f>
        <v>ZD8336BAC9</v>
      </c>
      <c r="B246" t="str">
        <f t="shared" si="3"/>
        <v>06363391001</v>
      </c>
      <c r="C246" t="s">
        <v>16</v>
      </c>
      <c r="D246" t="s">
        <v>525</v>
      </c>
      <c r="E246" t="s">
        <v>44</v>
      </c>
      <c r="F246" s="1" t="s">
        <v>117</v>
      </c>
      <c r="G246" t="s">
        <v>118</v>
      </c>
      <c r="H246">
        <v>137.5</v>
      </c>
      <c r="I246" s="2">
        <v>44477</v>
      </c>
      <c r="J246" s="2">
        <v>44477</v>
      </c>
      <c r="K246">
        <v>0</v>
      </c>
    </row>
    <row r="247" spans="1:11" x14ac:dyDescent="0.25">
      <c r="A247" t="str">
        <f>"Z133346B69"</f>
        <v>Z133346B69</v>
      </c>
      <c r="B247" t="str">
        <f t="shared" si="3"/>
        <v>06363391001</v>
      </c>
      <c r="C247" t="s">
        <v>16</v>
      </c>
      <c r="D247" t="s">
        <v>526</v>
      </c>
      <c r="E247" t="s">
        <v>44</v>
      </c>
      <c r="F247" s="1" t="s">
        <v>527</v>
      </c>
      <c r="G247" t="s">
        <v>528</v>
      </c>
      <c r="H247">
        <v>1963.15</v>
      </c>
      <c r="I247" s="2">
        <v>44487</v>
      </c>
      <c r="J247" s="2">
        <v>44487</v>
      </c>
      <c r="K247">
        <v>1963.02</v>
      </c>
    </row>
    <row r="248" spans="1:11" x14ac:dyDescent="0.25">
      <c r="A248" t="str">
        <f>"ZAD336C3C9"</f>
        <v>ZAD336C3C9</v>
      </c>
      <c r="B248" t="str">
        <f t="shared" si="3"/>
        <v>06363391001</v>
      </c>
      <c r="C248" t="s">
        <v>16</v>
      </c>
      <c r="D248" t="s">
        <v>529</v>
      </c>
      <c r="E248" t="s">
        <v>44</v>
      </c>
      <c r="F248" s="1" t="s">
        <v>530</v>
      </c>
      <c r="G248" t="s">
        <v>531</v>
      </c>
      <c r="H248">
        <v>26500</v>
      </c>
      <c r="I248" s="2">
        <v>44488</v>
      </c>
      <c r="K248">
        <v>5512</v>
      </c>
    </row>
    <row r="249" spans="1:11" x14ac:dyDescent="0.25">
      <c r="A249" t="str">
        <f>"ZC63389D3A"</f>
        <v>ZC63389D3A</v>
      </c>
      <c r="B249" t="str">
        <f t="shared" si="3"/>
        <v>06363391001</v>
      </c>
      <c r="C249" t="s">
        <v>16</v>
      </c>
      <c r="D249" t="s">
        <v>532</v>
      </c>
      <c r="E249" t="s">
        <v>44</v>
      </c>
      <c r="F249" s="1" t="s">
        <v>533</v>
      </c>
      <c r="G249" t="s">
        <v>534</v>
      </c>
      <c r="H249">
        <v>275</v>
      </c>
      <c r="I249" s="2">
        <v>44489</v>
      </c>
      <c r="J249" s="2">
        <v>44490</v>
      </c>
      <c r="K249">
        <v>275</v>
      </c>
    </row>
    <row r="250" spans="1:11" x14ac:dyDescent="0.25">
      <c r="A250" t="str">
        <f>"Z5A3055122"</f>
        <v>Z5A3055122</v>
      </c>
      <c r="B250" t="str">
        <f t="shared" si="3"/>
        <v>06363391001</v>
      </c>
      <c r="C250" t="s">
        <v>16</v>
      </c>
      <c r="D250" t="s">
        <v>535</v>
      </c>
      <c r="E250" t="s">
        <v>44</v>
      </c>
      <c r="F250" s="1" t="s">
        <v>536</v>
      </c>
      <c r="G250" t="s">
        <v>537</v>
      </c>
      <c r="H250">
        <v>10400</v>
      </c>
      <c r="I250" s="2">
        <v>44222</v>
      </c>
      <c r="J250" s="2">
        <v>44494</v>
      </c>
      <c r="K250">
        <v>10400</v>
      </c>
    </row>
    <row r="251" spans="1:11" x14ac:dyDescent="0.25">
      <c r="A251" t="str">
        <f>"ZF53398A6C"</f>
        <v>ZF53398A6C</v>
      </c>
      <c r="B251" t="str">
        <f t="shared" si="3"/>
        <v>06363391001</v>
      </c>
      <c r="C251" t="s">
        <v>16</v>
      </c>
      <c r="D251" t="s">
        <v>538</v>
      </c>
      <c r="E251" t="s">
        <v>44</v>
      </c>
      <c r="F251" s="1" t="s">
        <v>539</v>
      </c>
      <c r="G251" t="s">
        <v>540</v>
      </c>
      <c r="H251">
        <v>327.5</v>
      </c>
      <c r="I251" s="2">
        <v>44491</v>
      </c>
      <c r="J251" s="2">
        <v>44491</v>
      </c>
      <c r="K251">
        <v>327.5</v>
      </c>
    </row>
    <row r="252" spans="1:11" x14ac:dyDescent="0.25">
      <c r="A252" t="str">
        <f>"Z2B337C6E3"</f>
        <v>Z2B337C6E3</v>
      </c>
      <c r="B252" t="str">
        <f t="shared" si="3"/>
        <v>06363391001</v>
      </c>
      <c r="C252" t="s">
        <v>16</v>
      </c>
      <c r="D252" t="s">
        <v>541</v>
      </c>
      <c r="E252" t="s">
        <v>44</v>
      </c>
      <c r="F252" s="1" t="s">
        <v>342</v>
      </c>
      <c r="G252" t="s">
        <v>343</v>
      </c>
      <c r="H252">
        <v>875</v>
      </c>
      <c r="I252" s="2">
        <v>44480</v>
      </c>
      <c r="J252" s="2">
        <v>44480</v>
      </c>
      <c r="K252">
        <v>875</v>
      </c>
    </row>
    <row r="253" spans="1:11" x14ac:dyDescent="0.25">
      <c r="A253" t="str">
        <f>"ZB23396C99"</f>
        <v>ZB23396C99</v>
      </c>
      <c r="B253" t="str">
        <f t="shared" si="3"/>
        <v>06363391001</v>
      </c>
      <c r="C253" t="s">
        <v>16</v>
      </c>
      <c r="D253" t="s">
        <v>542</v>
      </c>
      <c r="E253" t="s">
        <v>44</v>
      </c>
      <c r="F253" s="1" t="s">
        <v>543</v>
      </c>
      <c r="G253" t="s">
        <v>475</v>
      </c>
      <c r="H253">
        <v>8995</v>
      </c>
      <c r="I253" s="2">
        <v>44490</v>
      </c>
      <c r="J253" s="2">
        <v>44490</v>
      </c>
      <c r="K253">
        <v>8995</v>
      </c>
    </row>
    <row r="254" spans="1:11" x14ac:dyDescent="0.25">
      <c r="A254" t="str">
        <f>"Z133382859"</f>
        <v>Z133382859</v>
      </c>
      <c r="B254" t="str">
        <f t="shared" si="3"/>
        <v>06363391001</v>
      </c>
      <c r="C254" t="s">
        <v>16</v>
      </c>
      <c r="D254" t="s">
        <v>544</v>
      </c>
      <c r="E254" t="s">
        <v>18</v>
      </c>
      <c r="F254" s="1" t="s">
        <v>249</v>
      </c>
      <c r="G254" t="s">
        <v>250</v>
      </c>
      <c r="H254">
        <v>6500</v>
      </c>
      <c r="I254" s="2">
        <v>44484</v>
      </c>
      <c r="J254" s="2">
        <v>44494</v>
      </c>
      <c r="K254">
        <v>4943.41</v>
      </c>
    </row>
    <row r="255" spans="1:11" x14ac:dyDescent="0.25">
      <c r="A255" t="str">
        <f>"Z4F3339B0E"</f>
        <v>Z4F3339B0E</v>
      </c>
      <c r="B255" t="str">
        <f t="shared" si="3"/>
        <v>06363391001</v>
      </c>
      <c r="C255" t="s">
        <v>16</v>
      </c>
      <c r="D255" t="s">
        <v>545</v>
      </c>
      <c r="E255" t="s">
        <v>44</v>
      </c>
      <c r="F255" s="1" t="s">
        <v>546</v>
      </c>
      <c r="G255" t="s">
        <v>547</v>
      </c>
      <c r="H255">
        <v>17845.86</v>
      </c>
      <c r="I255" s="2">
        <v>44502</v>
      </c>
      <c r="J255" s="2">
        <v>44867</v>
      </c>
      <c r="K255">
        <v>20645.169999999998</v>
      </c>
    </row>
    <row r="256" spans="1:11" x14ac:dyDescent="0.25">
      <c r="A256" t="str">
        <f>"ZE033C4B9A"</f>
        <v>ZE033C4B9A</v>
      </c>
      <c r="B256" t="str">
        <f t="shared" si="3"/>
        <v>06363391001</v>
      </c>
      <c r="C256" t="s">
        <v>16</v>
      </c>
      <c r="D256" t="s">
        <v>548</v>
      </c>
      <c r="E256" t="s">
        <v>44</v>
      </c>
      <c r="F256" s="1" t="s">
        <v>300</v>
      </c>
      <c r="G256" t="s">
        <v>301</v>
      </c>
      <c r="H256">
        <v>240</v>
      </c>
      <c r="I256" s="2">
        <v>44329</v>
      </c>
      <c r="J256" s="2">
        <v>44502</v>
      </c>
      <c r="K256">
        <v>240</v>
      </c>
    </row>
    <row r="257" spans="1:11" x14ac:dyDescent="0.25">
      <c r="A257" t="str">
        <f>"Z723384EB3"</f>
        <v>Z723384EB3</v>
      </c>
      <c r="B257" t="str">
        <f t="shared" si="3"/>
        <v>06363391001</v>
      </c>
      <c r="C257" t="s">
        <v>16</v>
      </c>
      <c r="D257" t="s">
        <v>549</v>
      </c>
      <c r="E257" t="s">
        <v>44</v>
      </c>
      <c r="F257" s="1" t="s">
        <v>550</v>
      </c>
      <c r="G257" t="s">
        <v>551</v>
      </c>
      <c r="H257">
        <v>600</v>
      </c>
      <c r="I257" s="2">
        <v>44503</v>
      </c>
      <c r="J257" s="2">
        <v>44504</v>
      </c>
      <c r="K257">
        <v>600</v>
      </c>
    </row>
    <row r="258" spans="1:11" x14ac:dyDescent="0.25">
      <c r="A258" t="str">
        <f>"Z6133CB980"</f>
        <v>Z6133CB980</v>
      </c>
      <c r="B258" t="str">
        <f t="shared" si="3"/>
        <v>06363391001</v>
      </c>
      <c r="C258" t="s">
        <v>16</v>
      </c>
      <c r="D258" t="s">
        <v>552</v>
      </c>
      <c r="E258" t="s">
        <v>44</v>
      </c>
      <c r="F258" s="1" t="s">
        <v>277</v>
      </c>
      <c r="G258" t="s">
        <v>89</v>
      </c>
      <c r="H258">
        <v>3780</v>
      </c>
      <c r="I258" s="2">
        <v>44419</v>
      </c>
      <c r="J258" s="2">
        <v>44495</v>
      </c>
      <c r="K258">
        <v>0</v>
      </c>
    </row>
    <row r="259" spans="1:11" x14ac:dyDescent="0.25">
      <c r="A259" t="str">
        <f>"ZCE338CD77"</f>
        <v>ZCE338CD77</v>
      </c>
      <c r="B259" t="str">
        <f t="shared" ref="B259:B297" si="4">"06363391001"</f>
        <v>06363391001</v>
      </c>
      <c r="C259" t="s">
        <v>16</v>
      </c>
      <c r="D259" t="s">
        <v>553</v>
      </c>
      <c r="E259" t="s">
        <v>44</v>
      </c>
      <c r="F259" s="1" t="s">
        <v>554</v>
      </c>
      <c r="G259" t="s">
        <v>555</v>
      </c>
      <c r="H259">
        <v>1024.5999999999999</v>
      </c>
      <c r="I259" s="2">
        <v>44513</v>
      </c>
      <c r="J259" s="2">
        <v>44513</v>
      </c>
      <c r="K259">
        <v>1024.5999999999999</v>
      </c>
    </row>
    <row r="260" spans="1:11" x14ac:dyDescent="0.25">
      <c r="A260" t="str">
        <f>"Z1E3384DA1"</f>
        <v>Z1E3384DA1</v>
      </c>
      <c r="B260" t="str">
        <f t="shared" si="4"/>
        <v>06363391001</v>
      </c>
      <c r="C260" t="s">
        <v>16</v>
      </c>
      <c r="D260" t="s">
        <v>556</v>
      </c>
      <c r="E260" t="s">
        <v>44</v>
      </c>
      <c r="F260" s="1" t="s">
        <v>557</v>
      </c>
      <c r="G260" t="s">
        <v>558</v>
      </c>
      <c r="H260">
        <v>5543.44</v>
      </c>
      <c r="I260" s="2">
        <v>44510</v>
      </c>
      <c r="J260" s="2">
        <v>44875</v>
      </c>
      <c r="K260">
        <v>0</v>
      </c>
    </row>
    <row r="261" spans="1:11" x14ac:dyDescent="0.25">
      <c r="A261" t="str">
        <f>"ZD833559D1"</f>
        <v>ZD833559D1</v>
      </c>
      <c r="B261" t="str">
        <f t="shared" si="4"/>
        <v>06363391001</v>
      </c>
      <c r="C261" t="s">
        <v>16</v>
      </c>
      <c r="D261" t="s">
        <v>559</v>
      </c>
      <c r="E261" t="s">
        <v>44</v>
      </c>
      <c r="F261" s="1" t="s">
        <v>560</v>
      </c>
      <c r="G261" t="s">
        <v>561</v>
      </c>
      <c r="H261">
        <v>20734</v>
      </c>
      <c r="I261" s="2">
        <v>44517</v>
      </c>
      <c r="J261" s="2">
        <v>44882</v>
      </c>
      <c r="K261">
        <v>0</v>
      </c>
    </row>
    <row r="262" spans="1:11" x14ac:dyDescent="0.25">
      <c r="A262" t="str">
        <f>"Z2A3387C01"</f>
        <v>Z2A3387C01</v>
      </c>
      <c r="B262" t="str">
        <f t="shared" si="4"/>
        <v>06363391001</v>
      </c>
      <c r="C262" t="s">
        <v>16</v>
      </c>
      <c r="D262" t="s">
        <v>562</v>
      </c>
      <c r="E262" t="s">
        <v>44</v>
      </c>
      <c r="F262" s="1" t="s">
        <v>563</v>
      </c>
      <c r="G262" t="s">
        <v>564</v>
      </c>
      <c r="H262">
        <v>35150</v>
      </c>
      <c r="I262" s="2">
        <v>44531</v>
      </c>
      <c r="K262">
        <v>0</v>
      </c>
    </row>
    <row r="263" spans="1:11" x14ac:dyDescent="0.25">
      <c r="A263" t="str">
        <f>"Z643403398"</f>
        <v>Z643403398</v>
      </c>
      <c r="B263" t="str">
        <f t="shared" si="4"/>
        <v>06363391001</v>
      </c>
      <c r="C263" t="s">
        <v>16</v>
      </c>
      <c r="D263" t="s">
        <v>565</v>
      </c>
      <c r="E263" t="s">
        <v>44</v>
      </c>
      <c r="F263" s="1" t="s">
        <v>117</v>
      </c>
      <c r="G263" t="s">
        <v>118</v>
      </c>
      <c r="H263">
        <v>79.5</v>
      </c>
      <c r="I263" s="2">
        <v>44509</v>
      </c>
      <c r="J263" s="2">
        <v>44509</v>
      </c>
      <c r="K263">
        <v>0</v>
      </c>
    </row>
    <row r="264" spans="1:11" x14ac:dyDescent="0.25">
      <c r="A264" t="str">
        <f>"Z34340AC00"</f>
        <v>Z34340AC00</v>
      </c>
      <c r="B264" t="str">
        <f t="shared" si="4"/>
        <v>06363391001</v>
      </c>
      <c r="C264" t="s">
        <v>16</v>
      </c>
      <c r="D264" t="s">
        <v>566</v>
      </c>
      <c r="E264" t="s">
        <v>44</v>
      </c>
      <c r="F264" s="1" t="s">
        <v>265</v>
      </c>
      <c r="G264" t="s">
        <v>266</v>
      </c>
      <c r="H264">
        <v>60</v>
      </c>
      <c r="I264" s="2">
        <v>44497</v>
      </c>
      <c r="J264" s="2">
        <v>44497</v>
      </c>
      <c r="K264">
        <v>60</v>
      </c>
    </row>
    <row r="265" spans="1:11" x14ac:dyDescent="0.25">
      <c r="A265" t="str">
        <f>"ZBA340ADCD"</f>
        <v>ZBA340ADCD</v>
      </c>
      <c r="B265" t="str">
        <f t="shared" si="4"/>
        <v>06363391001</v>
      </c>
      <c r="C265" t="s">
        <v>16</v>
      </c>
      <c r="D265" t="s">
        <v>567</v>
      </c>
      <c r="E265" t="s">
        <v>44</v>
      </c>
      <c r="F265" s="1" t="s">
        <v>265</v>
      </c>
      <c r="G265" t="s">
        <v>266</v>
      </c>
      <c r="H265">
        <v>150</v>
      </c>
      <c r="I265" s="2">
        <v>44494</v>
      </c>
      <c r="J265" s="2">
        <v>44517</v>
      </c>
      <c r="K265">
        <v>150</v>
      </c>
    </row>
    <row r="266" spans="1:11" x14ac:dyDescent="0.25">
      <c r="A266" t="str">
        <f>"Z2C340AEBF"</f>
        <v>Z2C340AEBF</v>
      </c>
      <c r="B266" t="str">
        <f t="shared" si="4"/>
        <v>06363391001</v>
      </c>
      <c r="C266" t="s">
        <v>16</v>
      </c>
      <c r="D266" t="s">
        <v>568</v>
      </c>
      <c r="E266" t="s">
        <v>44</v>
      </c>
      <c r="F266" s="1" t="s">
        <v>265</v>
      </c>
      <c r="G266" t="s">
        <v>266</v>
      </c>
      <c r="H266">
        <v>60</v>
      </c>
      <c r="I266" s="2">
        <v>44497</v>
      </c>
      <c r="J266" s="2">
        <v>44497</v>
      </c>
      <c r="K266">
        <v>60</v>
      </c>
    </row>
    <row r="267" spans="1:11" x14ac:dyDescent="0.25">
      <c r="A267" t="str">
        <f>"Z43340AB24"</f>
        <v>Z43340AB24</v>
      </c>
      <c r="B267" t="str">
        <f t="shared" si="4"/>
        <v>06363391001</v>
      </c>
      <c r="C267" t="s">
        <v>16</v>
      </c>
      <c r="D267" t="s">
        <v>569</v>
      </c>
      <c r="E267" t="s">
        <v>44</v>
      </c>
      <c r="F267" s="1" t="s">
        <v>348</v>
      </c>
      <c r="G267" t="s">
        <v>349</v>
      </c>
      <c r="H267">
        <v>233</v>
      </c>
      <c r="I267" s="2">
        <v>44512</v>
      </c>
      <c r="J267" s="2">
        <v>44512</v>
      </c>
      <c r="K267">
        <v>233</v>
      </c>
    </row>
    <row r="268" spans="1:11" x14ac:dyDescent="0.25">
      <c r="A268" t="str">
        <f>"Z6D33E9C2F"</f>
        <v>Z6D33E9C2F</v>
      </c>
      <c r="B268" t="str">
        <f t="shared" si="4"/>
        <v>06363391001</v>
      </c>
      <c r="C268" t="s">
        <v>16</v>
      </c>
      <c r="D268" t="s">
        <v>570</v>
      </c>
      <c r="E268" t="s">
        <v>44</v>
      </c>
      <c r="F268" s="1" t="s">
        <v>571</v>
      </c>
      <c r="G268" t="s">
        <v>572</v>
      </c>
      <c r="H268">
        <v>800</v>
      </c>
      <c r="I268" s="2">
        <v>44525</v>
      </c>
      <c r="J268" s="2">
        <v>44525</v>
      </c>
      <c r="K268">
        <v>800</v>
      </c>
    </row>
    <row r="269" spans="1:11" x14ac:dyDescent="0.25">
      <c r="A269" t="str">
        <f>"ZBE33E6A71"</f>
        <v>ZBE33E6A71</v>
      </c>
      <c r="B269" t="str">
        <f t="shared" si="4"/>
        <v>06363391001</v>
      </c>
      <c r="C269" t="s">
        <v>16</v>
      </c>
      <c r="D269" t="s">
        <v>573</v>
      </c>
      <c r="E269" t="s">
        <v>44</v>
      </c>
      <c r="F269" s="1" t="s">
        <v>277</v>
      </c>
      <c r="G269" t="s">
        <v>89</v>
      </c>
      <c r="H269">
        <v>35910</v>
      </c>
      <c r="I269" s="2">
        <v>44531</v>
      </c>
      <c r="K269">
        <v>0</v>
      </c>
    </row>
    <row r="270" spans="1:11" x14ac:dyDescent="0.25">
      <c r="A270" t="str">
        <f>"Z2534044EE"</f>
        <v>Z2534044EE</v>
      </c>
      <c r="B270" t="str">
        <f t="shared" si="4"/>
        <v>06363391001</v>
      </c>
      <c r="C270" t="s">
        <v>16</v>
      </c>
      <c r="D270" t="s">
        <v>574</v>
      </c>
      <c r="E270" t="s">
        <v>18</v>
      </c>
      <c r="F270" s="1" t="s">
        <v>249</v>
      </c>
      <c r="G270" t="s">
        <v>250</v>
      </c>
      <c r="H270">
        <v>37800</v>
      </c>
      <c r="I270" s="2">
        <v>44523</v>
      </c>
      <c r="J270" s="2">
        <v>44681</v>
      </c>
      <c r="K270">
        <v>0</v>
      </c>
    </row>
    <row r="271" spans="1:11" x14ac:dyDescent="0.25">
      <c r="A271" t="str">
        <f>"ZCA342666C"</f>
        <v>ZCA342666C</v>
      </c>
      <c r="B271" t="str">
        <f t="shared" si="4"/>
        <v>06363391001</v>
      </c>
      <c r="C271" t="s">
        <v>16</v>
      </c>
      <c r="D271" t="s">
        <v>575</v>
      </c>
      <c r="E271" t="s">
        <v>44</v>
      </c>
      <c r="F271" s="1" t="s">
        <v>265</v>
      </c>
      <c r="G271" t="s">
        <v>266</v>
      </c>
      <c r="H271">
        <v>280</v>
      </c>
      <c r="I271" s="2">
        <v>44498</v>
      </c>
      <c r="J271" s="2">
        <v>44522</v>
      </c>
      <c r="K271">
        <v>280</v>
      </c>
    </row>
    <row r="272" spans="1:11" x14ac:dyDescent="0.25">
      <c r="A272" t="str">
        <f>"Z223392764"</f>
        <v>Z223392764</v>
      </c>
      <c r="B272" t="str">
        <f t="shared" si="4"/>
        <v>06363391001</v>
      </c>
      <c r="C272" t="s">
        <v>16</v>
      </c>
      <c r="D272" t="s">
        <v>576</v>
      </c>
      <c r="E272" t="s">
        <v>44</v>
      </c>
      <c r="F272" s="1" t="s">
        <v>577</v>
      </c>
      <c r="G272" t="s">
        <v>143</v>
      </c>
      <c r="H272">
        <v>1200</v>
      </c>
      <c r="I272" s="2">
        <v>44502</v>
      </c>
      <c r="J272" s="2">
        <v>44502</v>
      </c>
      <c r="K272">
        <v>0</v>
      </c>
    </row>
    <row r="273" spans="1:11" x14ac:dyDescent="0.25">
      <c r="A273" t="str">
        <f>"Z3F3436232"</f>
        <v>Z3F3436232</v>
      </c>
      <c r="B273" t="str">
        <f t="shared" si="4"/>
        <v>06363391001</v>
      </c>
      <c r="C273" t="s">
        <v>16</v>
      </c>
      <c r="D273" t="s">
        <v>578</v>
      </c>
      <c r="E273" t="s">
        <v>44</v>
      </c>
      <c r="F273" s="1" t="s">
        <v>579</v>
      </c>
      <c r="G273" t="s">
        <v>580</v>
      </c>
      <c r="H273">
        <v>3200</v>
      </c>
      <c r="I273" s="2">
        <v>44550</v>
      </c>
      <c r="J273" s="2">
        <v>44897</v>
      </c>
      <c r="K273">
        <v>0</v>
      </c>
    </row>
    <row r="274" spans="1:11" x14ac:dyDescent="0.25">
      <c r="A274" t="str">
        <f>"Z9B342F3B0"</f>
        <v>Z9B342F3B0</v>
      </c>
      <c r="B274" t="str">
        <f t="shared" si="4"/>
        <v>06363391001</v>
      </c>
      <c r="C274" t="s">
        <v>16</v>
      </c>
      <c r="D274" t="s">
        <v>581</v>
      </c>
      <c r="E274" t="s">
        <v>44</v>
      </c>
      <c r="F274" s="1" t="s">
        <v>265</v>
      </c>
      <c r="G274" t="s">
        <v>266</v>
      </c>
      <c r="H274">
        <v>2500</v>
      </c>
      <c r="I274" s="2">
        <v>44543</v>
      </c>
      <c r="J274" s="2">
        <v>44545</v>
      </c>
      <c r="K274">
        <v>0</v>
      </c>
    </row>
    <row r="275" spans="1:11" x14ac:dyDescent="0.25">
      <c r="A275" t="str">
        <f>"Z70338ECFF"</f>
        <v>Z70338ECFF</v>
      </c>
      <c r="B275" t="str">
        <f t="shared" si="4"/>
        <v>06363391001</v>
      </c>
      <c r="C275" t="s">
        <v>16</v>
      </c>
      <c r="D275" t="s">
        <v>582</v>
      </c>
      <c r="E275" t="s">
        <v>44</v>
      </c>
      <c r="F275" s="1" t="s">
        <v>583</v>
      </c>
      <c r="G275" t="s">
        <v>584</v>
      </c>
      <c r="H275">
        <v>3286.9</v>
      </c>
      <c r="I275" s="2">
        <v>44503</v>
      </c>
      <c r="J275" s="2">
        <v>44547</v>
      </c>
      <c r="K275">
        <v>2545.1999999999998</v>
      </c>
    </row>
    <row r="276" spans="1:11" x14ac:dyDescent="0.25">
      <c r="A276" t="str">
        <f>"Z7432C12A4"</f>
        <v>Z7432C12A4</v>
      </c>
      <c r="B276" t="str">
        <f t="shared" si="4"/>
        <v>06363391001</v>
      </c>
      <c r="C276" t="s">
        <v>16</v>
      </c>
      <c r="D276" t="s">
        <v>585</v>
      </c>
      <c r="E276" t="s">
        <v>44</v>
      </c>
      <c r="F276" s="1" t="s">
        <v>530</v>
      </c>
      <c r="G276" t="s">
        <v>531</v>
      </c>
      <c r="H276">
        <v>7250</v>
      </c>
      <c r="I276" s="2">
        <v>44456</v>
      </c>
      <c r="K276">
        <v>0</v>
      </c>
    </row>
    <row r="277" spans="1:11" x14ac:dyDescent="0.25">
      <c r="A277" t="str">
        <f>"Z853411045"</f>
        <v>Z853411045</v>
      </c>
      <c r="B277" t="str">
        <f t="shared" si="4"/>
        <v>06363391001</v>
      </c>
      <c r="C277" t="s">
        <v>16</v>
      </c>
      <c r="D277" t="s">
        <v>586</v>
      </c>
      <c r="E277" t="s">
        <v>44</v>
      </c>
      <c r="F277" s="1" t="s">
        <v>316</v>
      </c>
      <c r="G277" t="s">
        <v>317</v>
      </c>
      <c r="H277">
        <v>1568.5</v>
      </c>
      <c r="I277" s="2">
        <v>44524</v>
      </c>
      <c r="J277" s="2">
        <v>44524</v>
      </c>
      <c r="K277">
        <v>1568.49</v>
      </c>
    </row>
    <row r="278" spans="1:11" x14ac:dyDescent="0.25">
      <c r="A278" t="str">
        <f>"Z3634BDB82"</f>
        <v>Z3634BDB82</v>
      </c>
      <c r="B278" t="str">
        <f t="shared" si="4"/>
        <v>06363391001</v>
      </c>
      <c r="C278" t="s">
        <v>16</v>
      </c>
      <c r="D278" t="s">
        <v>587</v>
      </c>
      <c r="E278" t="s">
        <v>44</v>
      </c>
      <c r="F278" s="1" t="s">
        <v>312</v>
      </c>
      <c r="G278" t="s">
        <v>313</v>
      </c>
      <c r="H278">
        <v>90</v>
      </c>
      <c r="I278" s="2">
        <v>44553</v>
      </c>
      <c r="J278" s="2">
        <v>44553</v>
      </c>
      <c r="K278">
        <v>0</v>
      </c>
    </row>
    <row r="279" spans="1:11" x14ac:dyDescent="0.25">
      <c r="A279" t="str">
        <f>"90304979DD"</f>
        <v>90304979DD</v>
      </c>
      <c r="B279" t="str">
        <f t="shared" si="4"/>
        <v>06363391001</v>
      </c>
      <c r="C279" t="s">
        <v>16</v>
      </c>
      <c r="D279" t="s">
        <v>588</v>
      </c>
      <c r="E279" t="s">
        <v>44</v>
      </c>
      <c r="F279" s="1" t="s">
        <v>589</v>
      </c>
      <c r="G279" t="s">
        <v>590</v>
      </c>
      <c r="H279">
        <v>52852</v>
      </c>
      <c r="I279" s="2">
        <v>44550</v>
      </c>
      <c r="J279" s="2">
        <v>44926</v>
      </c>
      <c r="K279">
        <v>0</v>
      </c>
    </row>
    <row r="280" spans="1:11" x14ac:dyDescent="0.25">
      <c r="A280" t="str">
        <f>"ZAC3321176"</f>
        <v>ZAC3321176</v>
      </c>
      <c r="B280" t="str">
        <f t="shared" si="4"/>
        <v>06363391001</v>
      </c>
      <c r="C280" t="s">
        <v>16</v>
      </c>
      <c r="D280" t="s">
        <v>591</v>
      </c>
      <c r="E280" t="s">
        <v>44</v>
      </c>
      <c r="F280" s="1" t="s">
        <v>300</v>
      </c>
      <c r="G280" t="s">
        <v>301</v>
      </c>
      <c r="H280">
        <v>1212</v>
      </c>
      <c r="I280" s="2">
        <v>44461</v>
      </c>
      <c r="J280" s="2">
        <v>44547</v>
      </c>
      <c r="K280">
        <v>0</v>
      </c>
    </row>
    <row r="281" spans="1:11" x14ac:dyDescent="0.25">
      <c r="A281" t="str">
        <f>"Z6D3453974"</f>
        <v>Z6D3453974</v>
      </c>
      <c r="B281" t="str">
        <f t="shared" si="4"/>
        <v>06363391001</v>
      </c>
      <c r="C281" t="s">
        <v>16</v>
      </c>
      <c r="D281" t="s">
        <v>592</v>
      </c>
      <c r="E281" t="s">
        <v>44</v>
      </c>
      <c r="F281" s="1" t="s">
        <v>593</v>
      </c>
      <c r="G281" t="s">
        <v>386</v>
      </c>
      <c r="H281">
        <v>8000</v>
      </c>
      <c r="I281" s="2">
        <v>44552</v>
      </c>
      <c r="K281">
        <v>0</v>
      </c>
    </row>
    <row r="282" spans="1:11" x14ac:dyDescent="0.25">
      <c r="A282" t="str">
        <f>"Z86341AC6F"</f>
        <v>Z86341AC6F</v>
      </c>
      <c r="B282" t="str">
        <f t="shared" si="4"/>
        <v>06363391001</v>
      </c>
      <c r="C282" t="s">
        <v>16</v>
      </c>
      <c r="D282" t="s">
        <v>594</v>
      </c>
      <c r="E282" t="s">
        <v>44</v>
      </c>
      <c r="F282" s="1" t="s">
        <v>571</v>
      </c>
      <c r="G282" t="s">
        <v>572</v>
      </c>
      <c r="H282">
        <v>1261.2</v>
      </c>
      <c r="I282" s="2">
        <v>44529</v>
      </c>
      <c r="K282">
        <v>0</v>
      </c>
    </row>
    <row r="283" spans="1:11" x14ac:dyDescent="0.25">
      <c r="A283" t="str">
        <f>"Z243051093"</f>
        <v>Z243051093</v>
      </c>
      <c r="B283" t="str">
        <f t="shared" si="4"/>
        <v>06363391001</v>
      </c>
      <c r="C283" t="s">
        <v>16</v>
      </c>
      <c r="D283" t="s">
        <v>595</v>
      </c>
      <c r="E283" t="s">
        <v>44</v>
      </c>
      <c r="F283" s="1" t="s">
        <v>596</v>
      </c>
      <c r="G283" t="s">
        <v>217</v>
      </c>
      <c r="H283">
        <v>10160.64</v>
      </c>
      <c r="I283" s="2">
        <v>44225</v>
      </c>
      <c r="J283" s="2">
        <v>44399</v>
      </c>
      <c r="K283">
        <v>0</v>
      </c>
    </row>
    <row r="284" spans="1:11" x14ac:dyDescent="0.25">
      <c r="A284" t="str">
        <f>"ZEE34D2875"</f>
        <v>ZEE34D2875</v>
      </c>
      <c r="B284" t="str">
        <f t="shared" si="4"/>
        <v>06363391001</v>
      </c>
      <c r="C284" t="s">
        <v>16</v>
      </c>
      <c r="D284" t="s">
        <v>597</v>
      </c>
      <c r="E284" t="s">
        <v>44</v>
      </c>
      <c r="F284" s="1" t="s">
        <v>255</v>
      </c>
      <c r="G284" t="s">
        <v>256</v>
      </c>
      <c r="H284">
        <v>410.1</v>
      </c>
      <c r="I284" s="2">
        <v>44557</v>
      </c>
      <c r="J284" s="2">
        <v>44557</v>
      </c>
      <c r="K284">
        <v>0</v>
      </c>
    </row>
    <row r="285" spans="1:11" x14ac:dyDescent="0.25">
      <c r="A285" t="str">
        <f>"ZB0331884B"</f>
        <v>ZB0331884B</v>
      </c>
      <c r="B285" t="str">
        <f t="shared" si="4"/>
        <v>06363391001</v>
      </c>
      <c r="C285" t="s">
        <v>16</v>
      </c>
      <c r="D285" t="s">
        <v>598</v>
      </c>
      <c r="E285" t="s">
        <v>44</v>
      </c>
      <c r="F285" s="1" t="s">
        <v>599</v>
      </c>
      <c r="G285" t="s">
        <v>600</v>
      </c>
      <c r="H285">
        <v>5460</v>
      </c>
      <c r="I285" s="2">
        <v>44571</v>
      </c>
      <c r="J285" s="2">
        <v>44573</v>
      </c>
      <c r="K285">
        <v>0</v>
      </c>
    </row>
    <row r="286" spans="1:11" x14ac:dyDescent="0.25">
      <c r="A286" t="str">
        <f>"ZD4340DD02"</f>
        <v>ZD4340DD02</v>
      </c>
      <c r="B286" t="str">
        <f t="shared" si="4"/>
        <v>06363391001</v>
      </c>
      <c r="C286" t="s">
        <v>16</v>
      </c>
      <c r="D286" t="s">
        <v>601</v>
      </c>
      <c r="E286" t="s">
        <v>44</v>
      </c>
      <c r="F286" s="1" t="s">
        <v>599</v>
      </c>
      <c r="G286" t="s">
        <v>600</v>
      </c>
      <c r="H286">
        <v>2500</v>
      </c>
      <c r="I286" s="2">
        <v>44566</v>
      </c>
      <c r="J286" s="2">
        <v>44566</v>
      </c>
      <c r="K286">
        <v>0</v>
      </c>
    </row>
    <row r="287" spans="1:11" x14ac:dyDescent="0.25">
      <c r="A287" t="str">
        <f>"Z63317E1EE"</f>
        <v>Z63317E1EE</v>
      </c>
      <c r="B287" t="str">
        <f t="shared" si="4"/>
        <v>06363391001</v>
      </c>
      <c r="C287" t="s">
        <v>16</v>
      </c>
      <c r="D287" t="s">
        <v>602</v>
      </c>
      <c r="E287" t="s">
        <v>44</v>
      </c>
      <c r="F287" s="1" t="s">
        <v>307</v>
      </c>
      <c r="G287" t="s">
        <v>308</v>
      </c>
      <c r="H287">
        <v>5460</v>
      </c>
      <c r="I287" s="2">
        <v>44357</v>
      </c>
      <c r="J287" s="2">
        <v>44357</v>
      </c>
      <c r="K287">
        <v>0</v>
      </c>
    </row>
    <row r="288" spans="1:11" x14ac:dyDescent="0.25">
      <c r="A288" t="str">
        <f>"8948227684"</f>
        <v>8948227684</v>
      </c>
      <c r="B288" t="str">
        <f t="shared" si="4"/>
        <v>06363391001</v>
      </c>
      <c r="C288" t="s">
        <v>16</v>
      </c>
      <c r="D288" t="s">
        <v>603</v>
      </c>
      <c r="E288" t="s">
        <v>66</v>
      </c>
      <c r="H288">
        <v>0</v>
      </c>
      <c r="K288">
        <v>0</v>
      </c>
    </row>
    <row r="289" spans="1:11" x14ac:dyDescent="0.25">
      <c r="A289" t="str">
        <f>"8689263EA7"</f>
        <v>8689263EA7</v>
      </c>
      <c r="B289" t="str">
        <f t="shared" si="4"/>
        <v>06363391001</v>
      </c>
      <c r="C289" t="s">
        <v>16</v>
      </c>
      <c r="D289" t="s">
        <v>604</v>
      </c>
      <c r="E289" t="s">
        <v>18</v>
      </c>
      <c r="F289" s="1" t="s">
        <v>605</v>
      </c>
      <c r="G289" t="s">
        <v>606</v>
      </c>
      <c r="H289">
        <v>51331.199999999997</v>
      </c>
      <c r="I289" s="2">
        <v>44285</v>
      </c>
      <c r="J289" s="2">
        <v>44926</v>
      </c>
      <c r="K289">
        <v>0</v>
      </c>
    </row>
    <row r="290" spans="1:11" x14ac:dyDescent="0.25">
      <c r="A290" t="str">
        <f>"8922063F4A"</f>
        <v>8922063F4A</v>
      </c>
      <c r="B290" t="str">
        <f t="shared" si="4"/>
        <v>06363391001</v>
      </c>
      <c r="C290" t="s">
        <v>16</v>
      </c>
      <c r="D290" t="s">
        <v>607</v>
      </c>
      <c r="E290" t="s">
        <v>18</v>
      </c>
      <c r="F290" s="1" t="s">
        <v>605</v>
      </c>
      <c r="G290" t="s">
        <v>606</v>
      </c>
      <c r="H290">
        <v>49142.400000000001</v>
      </c>
      <c r="I290" s="2">
        <v>44469</v>
      </c>
      <c r="J290" s="2">
        <v>44926</v>
      </c>
      <c r="K290">
        <v>0</v>
      </c>
    </row>
    <row r="291" spans="1:11" x14ac:dyDescent="0.25">
      <c r="A291" t="str">
        <f>"Z7E3309272"</f>
        <v>Z7E3309272</v>
      </c>
      <c r="B291" t="str">
        <f t="shared" si="4"/>
        <v>06363391001</v>
      </c>
      <c r="C291" t="s">
        <v>16</v>
      </c>
      <c r="D291" t="s">
        <v>608</v>
      </c>
      <c r="E291" t="s">
        <v>18</v>
      </c>
      <c r="F291" s="1" t="s">
        <v>25</v>
      </c>
      <c r="G291" t="s">
        <v>26</v>
      </c>
      <c r="H291">
        <v>10313.6</v>
      </c>
      <c r="I291" s="2">
        <v>44585</v>
      </c>
      <c r="J291" s="2">
        <v>46411</v>
      </c>
      <c r="K291">
        <v>0</v>
      </c>
    </row>
    <row r="292" spans="1:11" x14ac:dyDescent="0.25">
      <c r="A292" t="str">
        <f>"Z3F33C3E9A"</f>
        <v>Z3F33C3E9A</v>
      </c>
      <c r="B292" t="str">
        <f t="shared" si="4"/>
        <v>06363391001</v>
      </c>
      <c r="C292" t="s">
        <v>16</v>
      </c>
      <c r="D292" t="s">
        <v>609</v>
      </c>
      <c r="E292" t="s">
        <v>44</v>
      </c>
      <c r="F292" s="1" t="s">
        <v>403</v>
      </c>
      <c r="G292" t="s">
        <v>404</v>
      </c>
      <c r="H292">
        <v>0</v>
      </c>
      <c r="I292" s="2">
        <v>44557</v>
      </c>
      <c r="J292" s="2">
        <v>44557</v>
      </c>
      <c r="K292">
        <v>0</v>
      </c>
    </row>
    <row r="293" spans="1:11" x14ac:dyDescent="0.25">
      <c r="A293" t="str">
        <f>"ZD43328913"</f>
        <v>ZD43328913</v>
      </c>
      <c r="B293" t="str">
        <f t="shared" si="4"/>
        <v>06363391001</v>
      </c>
      <c r="C293" t="s">
        <v>16</v>
      </c>
      <c r="D293" t="s">
        <v>610</v>
      </c>
      <c r="E293" t="s">
        <v>44</v>
      </c>
      <c r="F293" s="1" t="s">
        <v>235</v>
      </c>
      <c r="G293" t="s">
        <v>236</v>
      </c>
      <c r="H293">
        <v>0</v>
      </c>
      <c r="I293" s="2">
        <v>44462</v>
      </c>
      <c r="J293" s="2">
        <v>44827</v>
      </c>
      <c r="K293">
        <v>0</v>
      </c>
    </row>
    <row r="294" spans="1:11" x14ac:dyDescent="0.25">
      <c r="A294" t="str">
        <f>"ZF033FEF70"</f>
        <v>ZF033FEF70</v>
      </c>
      <c r="B294" t="str">
        <f t="shared" si="4"/>
        <v>06363391001</v>
      </c>
      <c r="C294" t="s">
        <v>16</v>
      </c>
      <c r="D294" t="s">
        <v>611</v>
      </c>
      <c r="E294" t="s">
        <v>44</v>
      </c>
      <c r="F294" s="1" t="s">
        <v>612</v>
      </c>
      <c r="H294">
        <v>0</v>
      </c>
      <c r="K294">
        <v>0</v>
      </c>
    </row>
    <row r="295" spans="1:11" x14ac:dyDescent="0.25">
      <c r="A295" t="str">
        <f>"ZCF320548A"</f>
        <v>ZCF320548A</v>
      </c>
      <c r="B295" t="str">
        <f t="shared" si="4"/>
        <v>06363391001</v>
      </c>
      <c r="C295" t="s">
        <v>16</v>
      </c>
      <c r="D295" t="s">
        <v>613</v>
      </c>
      <c r="E295" t="s">
        <v>44</v>
      </c>
      <c r="F295" s="1" t="s">
        <v>614</v>
      </c>
      <c r="G295" t="s">
        <v>615</v>
      </c>
      <c r="H295">
        <v>3950</v>
      </c>
      <c r="I295" s="2">
        <v>44362</v>
      </c>
      <c r="J295" s="2">
        <v>44727</v>
      </c>
      <c r="K295">
        <v>0</v>
      </c>
    </row>
    <row r="296" spans="1:11" x14ac:dyDescent="0.25">
      <c r="A296" t="str">
        <f>"Z7D321FF7E"</f>
        <v>Z7D321FF7E</v>
      </c>
      <c r="B296" t="str">
        <f t="shared" si="4"/>
        <v>06363391001</v>
      </c>
      <c r="C296" t="s">
        <v>16</v>
      </c>
      <c r="D296" t="s">
        <v>616</v>
      </c>
      <c r="E296" t="s">
        <v>44</v>
      </c>
      <c r="F296" s="1" t="s">
        <v>617</v>
      </c>
      <c r="G296" t="s">
        <v>618</v>
      </c>
      <c r="H296">
        <v>2740</v>
      </c>
      <c r="I296" s="2">
        <v>44370</v>
      </c>
      <c r="J296" s="2">
        <v>44735</v>
      </c>
      <c r="K296">
        <v>0</v>
      </c>
    </row>
    <row r="297" spans="1:11" x14ac:dyDescent="0.25">
      <c r="A297" t="str">
        <f>"ZB43108AA2"</f>
        <v>ZB43108AA2</v>
      </c>
      <c r="B297" t="str">
        <f t="shared" si="4"/>
        <v>06363391001</v>
      </c>
      <c r="C297" t="s">
        <v>16</v>
      </c>
      <c r="D297" t="s">
        <v>619</v>
      </c>
      <c r="E297" t="s">
        <v>44</v>
      </c>
      <c r="F297" s="1" t="s">
        <v>48</v>
      </c>
      <c r="G297" t="s">
        <v>49</v>
      </c>
      <c r="H297">
        <v>1090</v>
      </c>
      <c r="I297" s="2">
        <v>44271</v>
      </c>
      <c r="J297" s="2">
        <v>45291</v>
      </c>
      <c r="K297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lombardia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CAPPABIANCA GABRIELE</dc:creator>
  <cp:lastModifiedBy>CAPPABIANCA GABRIELE</cp:lastModifiedBy>
  <dcterms:created xsi:type="dcterms:W3CDTF">2022-01-27T14:07:08Z</dcterms:created>
  <dcterms:modified xsi:type="dcterms:W3CDTF">2022-01-27T14:07:08Z</dcterms:modified>
</cp:coreProperties>
</file>