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march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</calcChain>
</file>

<file path=xl/sharedStrings.xml><?xml version="1.0" encoding="utf-8"?>
<sst xmlns="http://schemas.openxmlformats.org/spreadsheetml/2006/main" count="590" uniqueCount="290">
  <si>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</si>
  <si>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</si>
  <si>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</si>
  <si>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</si>
  <si>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</si>
  <si>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</si>
  <si>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</si>
  <si>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</si>
  <si>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</si>
  <si>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</si>
  <si>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</si>
  <si>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</si>
  <si>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</si>
  <si>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</si>
  <si>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</si>
  <si>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</si>
  <si>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</si>
  <si>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adesione consip 22 - fotocopiatrici a noleggio</t>
  </si>
  <si>
    <t>26-AFFIDAMENTO DIRETTO IN ADESIONE AD ACCORDO QUADRO/CONVENZIONE</t>
  </si>
  <si>
    <t xml:space="preserve">OLIVETTI SPA (CF: 02298700010)
</t>
  </si>
  <si>
    <t>OLIVETTI SPA (CF: 02298700010)</t>
  </si>
  <si>
    <t>NOLEGGIO FOTOCOPIATORI CONSIP 22</t>
  </si>
  <si>
    <t xml:space="preserve">KYOCERA DOCUMENT SOLUTION ITALIA SPA (CF: 01788080156)
</t>
  </si>
  <si>
    <t>KYOCERA DOCUMENT SOLUTION ITALIA SPA (CF: 01788080156)</t>
  </si>
  <si>
    <t>ADESIONE CONSIP 12 - LOTTO 5 ENERGIA ELETTRICA</t>
  </si>
  <si>
    <t xml:space="preserve">GALA SPA (CF: 06832931007)
</t>
  </si>
  <si>
    <t>GALA SPA (CF: 06832931007)</t>
  </si>
  <si>
    <t>adesione convenzione Energia Elettrica 13 lotto 5</t>
  </si>
  <si>
    <t>CONTRATTO PULIZIE</t>
  </si>
  <si>
    <t xml:space="preserve">MIORELLI SERVICE S.P.A. (CF: 00505590224)
</t>
  </si>
  <si>
    <t>MIORELLI SERVICE S.P.A. (CF: 00505590224)</t>
  </si>
  <si>
    <t>ADESIONE CONSIP 25 NOLEGGIO FOTOCOPIATORI</t>
  </si>
  <si>
    <t xml:space="preserve">XEROX SPA (CF: 00747880151)
</t>
  </si>
  <si>
    <t>XEROX SPA (CF: 00747880151)</t>
  </si>
  <si>
    <t>Noleggio fotocopiatore Consip 25 UT Pesaro 2017/2021</t>
  </si>
  <si>
    <t>CONTRATTO ESECUTIVO RITIRO VALORI</t>
  </si>
  <si>
    <t xml:space="preserve">BANCA NAZIONALE DEL LAVORO SPA (CF: 09339391006)
</t>
  </si>
  <si>
    <t>BANCA NAZIONALE DEL LAVORO SPA (CF: 09339391006)</t>
  </si>
  <si>
    <t>ENERGIA ELETTRICA 14 LOTTO 5</t>
  </si>
  <si>
    <t xml:space="preserve">ENEL ENERGIA SPA (CF: 06655971007)
</t>
  </si>
  <si>
    <t>ENEL ENERGIA SPA (CF: 06655971007)</t>
  </si>
  <si>
    <t>carta di credito</t>
  </si>
  <si>
    <t xml:space="preserve">NEXI PAYMENTS S.P.A. (GIÃ  CARTASI SPA) (CF: 04107060966)
</t>
  </si>
  <si>
    <t>NEXI PAYMENTS S.P.A. (GIÃ  CARTASI SPA) (CF: 04107060966)</t>
  </si>
  <si>
    <t>NOLEGGIO 36 FOTOCOPIATORI CONSIP 27 48 MESI</t>
  </si>
  <si>
    <t xml:space="preserve">SHARP ELECTRONICS ITALIA S.P.A. (CF: 09275090158)
</t>
  </si>
  <si>
    <t>SHARP ELECTRONICS ITALIA S.P.A. (CF: 09275090158)</t>
  </si>
  <si>
    <t>FORNITURA FOTOCOPIATORE DR MARCHE A NOLEGGIO CONSIP 27</t>
  </si>
  <si>
    <t>adesione energia elettrica 15 lotto 9</t>
  </si>
  <si>
    <t>NOLEGGIO FOTOCOPIATORE CONSIP 29</t>
  </si>
  <si>
    <t>CONSIP 27 - NOLEGGIO 12 MACCHINE 48 MESI</t>
  </si>
  <si>
    <t>ACCORDO QUADRO FUEL CARD 1</t>
  </si>
  <si>
    <t xml:space="preserve">ITALIANA PETROLI SPA (GIÃ  TOTALERG S.P.A.) (CF: 00051570893)
</t>
  </si>
  <si>
    <t>ITALIANA PETROLI SPA (GIÃ  TOTALERG S.P.A.) (CF: 00051570893)</t>
  </si>
  <si>
    <t>NOLEGGIO 8 FOTOCOPIATORI CONSIP 30</t>
  </si>
  <si>
    <t>NOLEGGIO FOTOCOPIATORI CONSIP 25</t>
  </si>
  <si>
    <t>BUONI PASTO ELETTRONICI 2018/2020</t>
  </si>
  <si>
    <t xml:space="preserve">SODEXO MOTIVATION SOLUTION ITALIA SRL (CF: 05892970152)
</t>
  </si>
  <si>
    <t>SODEXO MOTIVATION SOLUTION ITALIA SRL (CF: 05892970152)</t>
  </si>
  <si>
    <t>rdo manutenzione impianti antincendio</t>
  </si>
  <si>
    <t>04-PROCEDURA NEGOZIATA SENZA PREVIA PUBBLICAZIONE</t>
  </si>
  <si>
    <t xml:space="preserve">C.V.R. ADRIATICA SAS (CF: 01298880418)
FENIX ANTINCENDIO SRL (CF: 08140961213)
G.S. ANTINCENDIO SRL (CF: 03179250547)
OUT ANTINCENDIO SRL (CF: 01719960161)
SEKURITALIA (CF: 02812080543)
</t>
  </si>
  <si>
    <t>C.V.R. ADRIATICA SAS (CF: 01298880418)</t>
  </si>
  <si>
    <t>MANUTENZIONE ARCHIVI COMPATTATI</t>
  </si>
  <si>
    <t xml:space="preserve">EDA SYSTEM (CF: 10735840018)
FE.AL. DI FILIPPETTI ALESSANDRO &amp; C. SAS (CF: 05339081001)
IPS EUROPE SRL (CF: 02742710342)
ITALY SYSTEM S.R.L. (CF: 11261821000)
TECNOSISTEM SNC (CF: 01579671205)
</t>
  </si>
  <si>
    <t>ITALY SYSTEM S.R.L. (CF: 11261821000)</t>
  </si>
  <si>
    <t>adesione convenzione gas naturale 11</t>
  </si>
  <si>
    <t xml:space="preserve">ESTRA ENERGIE SRL (CF: 01219980529)
</t>
  </si>
  <si>
    <t>ESTRA ENERGIE SRL (CF: 01219980529)</t>
  </si>
  <si>
    <t>PULIZIA E SANIFICAZIONE FINESTRE DP PESARO</t>
  </si>
  <si>
    <t>23-AFFIDAMENTO DIRETTO</t>
  </si>
  <si>
    <t>SERVIZIO DI DELIVERY ANNO 2020 UFFICI MARCHE</t>
  </si>
  <si>
    <t xml:space="preserve">POSTE ITALIANE SPA (CF: 97103880585)
</t>
  </si>
  <si>
    <t>POSTE ITALIANE SPA (CF: 97103880585)</t>
  </si>
  <si>
    <t>MINUTO MANTENIMENTO</t>
  </si>
  <si>
    <t xml:space="preserve">COSTRUZIONI EDILI MAST (CF: 01722770672)
COSTRUZIONI FUTURE (CF: 01834380436)
UNIFOR SRL (CF: 01641920432)
</t>
  </si>
  <si>
    <t>COSTRUZIONI EDILI MAST (CF: 01722770672)</t>
  </si>
  <si>
    <t>SCAFFALATURE DP ANCONA</t>
  </si>
  <si>
    <t xml:space="preserve">CREMONA GIOCHI E ARREDI DI BONINI FRANCO &amp; C SNC (CF: 00753550193)
FERRAMENTA PETROSINO DI VOLLARO LUCA E ANIELLO &amp; C SAS (CF: 04789480656)
PEDONE SRL (CF: 05684610727)
</t>
  </si>
  <si>
    <t>PEDONE SRL (CF: 05684610727)</t>
  </si>
  <si>
    <t>ADESIONE CONVENZIONE ENERGIA ELETTRICA 16</t>
  </si>
  <si>
    <t xml:space="preserve">A2A ENERGIA (CF: 12883420155)
</t>
  </si>
  <si>
    <t>A2A ENERGIA (CF: 12883420155)</t>
  </si>
  <si>
    <t>SERVIZIO DI VIGILANZA ANCONA E MACERATA 1/4-30/6/2020</t>
  </si>
  <si>
    <t xml:space="preserve">VEDETTA 2 MONDIALPOL SPA (CF: 00780120135)
</t>
  </si>
  <si>
    <t>VEDETTA 2 MONDIALPOL SPA (CF: 00780120135)</t>
  </si>
  <si>
    <t>SORVEGLIANZA SANITARIA REGIONE MARCHE</t>
  </si>
  <si>
    <t xml:space="preserve">BIOTRE (CF: 00506840446)
</t>
  </si>
  <si>
    <t>BIOTRE (CF: 00506840446)</t>
  </si>
  <si>
    <t>ADESIONE CONVENZIONE CONSIP 17 e.e.</t>
  </si>
  <si>
    <t>FORNITURA GUANTI IN NITRILE DR MARCHE</t>
  </si>
  <si>
    <t xml:space="preserve">RS COMPONENTS (CF: 02267810964)
</t>
  </si>
  <si>
    <t>RS COMPONENTS (CF: 02267810964)</t>
  </si>
  <si>
    <t>ADESIONE CONVENZIONE CONSIP GAS 12</t>
  </si>
  <si>
    <t>CARTA UFFICI VARI</t>
  </si>
  <si>
    <t xml:space="preserve">CLICK UFFICIO SRL (CF: 06067681004)
</t>
  </si>
  <si>
    <t>CLICK UFFICIO SRL (CF: 06067681004)</t>
  </si>
  <si>
    <t>manutenzione impiani termici</t>
  </si>
  <si>
    <t xml:space="preserve">CAT IMPIANTI S.R.L. (CF: 00692590425)
CBRE GWS TECHNICAL DIVISION SPA (CF: 04585590153)
FORMULA SERVIZI SOCIETA' COOPERATIVA (CF: 00410120406)
KLIFER SRL (CF: 01716490683)
S.P.I.L.T. SRL (CF: 00100120427)
</t>
  </si>
  <si>
    <t>CBRE GWS TECHNICAL DIVISION SPA (CF: 04585590153)</t>
  </si>
  <si>
    <t>MANUTENZIONE IMPIANTI ELETTRICI</t>
  </si>
  <si>
    <t xml:space="preserve">BDB SERVICE DI BUCALA' CARLO &amp; C.SNC (CF: 01583130438)
CBRE GWS TECHNICAL DIVISION SPA (CF: 04585590153)
FORMULA SERVIZI SOCIETA' COOPERATIVA (CF: 00410120406)
KLIFER SRL (CF: 01716490683)
V3 ELETTRO IMPIANTI DI VACCARINI G. &amp; FIGLI S.N.C. (CF: 01353860420)
</t>
  </si>
  <si>
    <t>ABBONAMENTO TRIENNALE INTERNET APPALTI E CONTRATTI</t>
  </si>
  <si>
    <t xml:space="preserve">MAGGIOLI S.P.A. (CF: 06188330150)
</t>
  </si>
  <si>
    <t>MAGGIOLI S.P.A. (CF: 06188330150)</t>
  </si>
  <si>
    <t>facchinaggio interno ott 2020 - marzo 2021</t>
  </si>
  <si>
    <t xml:space="preserve">COOPSERVICE S.COOP.P.A. (CF: 00310180351)
</t>
  </si>
  <si>
    <t>COOPSERVICE S.COOP.P.A. (CF: 00310180351)</t>
  </si>
  <si>
    <t>Sostituzione serranda DP Fermo</t>
  </si>
  <si>
    <t xml:space="preserve">COSTRUZIONI EDILI MAST (CF: 01722770672)
</t>
  </si>
  <si>
    <t>contratto esecutivo vigilanza privata uffici Direzione Regionale Marche 2020-2023</t>
  </si>
  <si>
    <t xml:space="preserve">INTERNATIONAL SECURITY SERVICE VIGILANZA SPA (CF: 10169951000)
</t>
  </si>
  <si>
    <t>INTERNATIONAL SECURITY SERVICE VIGILANZA SPA (CF: 10169951000)</t>
  </si>
  <si>
    <t>RDO 2603900 LOTTO 1 TONER ORIGINALI</t>
  </si>
  <si>
    <t xml:space="preserve">CARTO COPY SERVICE (CF: 04864781002)
ECO LASER INFORMATICA SRL (CF: 04427081007)
ECOSERVICE DI PAOLO SALTARELLI (CF: SNTPLA67L16E783G)
ERREBIAN SPA (CF: 08397890586)
PROMO RIGENERA SRL (CF: 01431180551)
</t>
  </si>
  <si>
    <t>ECO LASER INFORMATICA SRL (CF: 04427081007)</t>
  </si>
  <si>
    <t>adesione convenzione buoni pasto 8</t>
  </si>
  <si>
    <t xml:space="preserve">REPAS LUNCH COUPON SRL (CF: 08122660585)
</t>
  </si>
  <si>
    <t>REPAS LUNCH COUPON SRL (CF: 08122660585)</t>
  </si>
  <si>
    <t>TENDE VENEZIANE DR MARCHE</t>
  </si>
  <si>
    <t xml:space="preserve">BS INFISSI SRL (CF: 01266640422)
</t>
  </si>
  <si>
    <t>BS INFISSI SRL (CF: 01266640422)</t>
  </si>
  <si>
    <t>FORNITURA ESTINTORI DP ASCOLI PICENO</t>
  </si>
  <si>
    <t xml:space="preserve">FUTURA ANTINCENDI SAS (CF: 01611180447)
</t>
  </si>
  <si>
    <t>FUTURA ANTINCENDI SAS (CF: 01611180447)</t>
  </si>
  <si>
    <t>FORNITURA SEDUTE PER OPERATIVI DP ANCONA</t>
  </si>
  <si>
    <t xml:space="preserve">JUMBOFFICE SRL (CF: 01304670407)
</t>
  </si>
  <si>
    <t>JUMBOFFICE SRL (CF: 01304670407)</t>
  </si>
  <si>
    <t>SMALTIMENTO CARTA DA MACERO DR MARCHE</t>
  </si>
  <si>
    <t xml:space="preserve">CENTRO RICICLO MARCHIGIANO (CF: 02651450427)
</t>
  </si>
  <si>
    <t>CENTRO RICICLO MARCHIGIANO (CF: 02651450427)</t>
  </si>
  <si>
    <t>AFFIDAMENTO MANUTENZIONE IMPIANTI ANTINCENDIO</t>
  </si>
  <si>
    <t xml:space="preserve">C.V.R. ADRIATICA SAS (CF: 01298880418)
</t>
  </si>
  <si>
    <t>CONTRATTO MANUTENZIONE ELEVATORI</t>
  </si>
  <si>
    <t xml:space="preserve">SIEL &amp; CEAMONTACO (CF: 01642650673)
</t>
  </si>
  <si>
    <t>SIEL &amp; CEAMONTACO (CF: 01642650673)</t>
  </si>
  <si>
    <t>SANIFICAZIONE UT URBINO</t>
  </si>
  <si>
    <t xml:space="preserve">BIBLION SRL (CF: 04387641006)
</t>
  </si>
  <si>
    <t>BIBLION SRL (CF: 04387641006)</t>
  </si>
  <si>
    <t>SANIFICAZIONE SECONDO PIANO SCALA "A" DP ANCONA</t>
  </si>
  <si>
    <t xml:space="preserve">GIUSTOZZI SERVICE SRL (CF: 01825590449)
</t>
  </si>
  <si>
    <t>GIUSTOZZI SERVICE SRL (CF: 01825590449)</t>
  </si>
  <si>
    <t>SANIFICAZIONE DP FERMO</t>
  </si>
  <si>
    <t xml:space="preserve">K-JOB SRL (CF: 02701680429)
</t>
  </si>
  <si>
    <t>K-JOB SRL (CF: 02701680429)</t>
  </si>
  <si>
    <t>CONTRATTO ESECUTIVO CARTA 2021</t>
  </si>
  <si>
    <t xml:space="preserve">VALSECCHI CANCELLERIA SRL (CF: 09521810961)
</t>
  </si>
  <si>
    <t>VALSECCHI CANCELLERIA SRL (CF: 09521810961)</t>
  </si>
  <si>
    <t>contratto delivery 2021</t>
  </si>
  <si>
    <t>SANIFICAZIONE DP ANCONA 4Â° PIANO</t>
  </si>
  <si>
    <t xml:space="preserve">BIBLION SRL (CF: 04387641006)
GIUSTOZZI SERVICE SRL (CF: 01825590449)
K-JOB SRL (CF: 02701680429)
</t>
  </si>
  <si>
    <t>INSTALLAZIONE BREAK-POINT UFFICI PROVINCIA DI PESARO-URBINO</t>
  </si>
  <si>
    <t xml:space="preserve">LIOMATIC (CF: 02337620542)
</t>
  </si>
  <si>
    <t>LIOMATIC (CF: 02337620542)</t>
  </si>
  <si>
    <t>INSTALLAZIONE BREAK-POINT ANCONA-FERMO-MACERATA-ASCOLI PICENO</t>
  </si>
  <si>
    <t xml:space="preserve">SOGEDAI SRL (CF: 00060700689)
</t>
  </si>
  <si>
    <t>SOGEDAI SRL (CF: 00060700689)</t>
  </si>
  <si>
    <t>MANUTENZIONE IMPIANTI TERMOIDRAULICI</t>
  </si>
  <si>
    <t xml:space="preserve">EUROIMPIANTI S.R.L. ANCONA (CF: 00166620427)
</t>
  </si>
  <si>
    <t>EUROIMPIANTI S.R.L. ANCONA (CF: 00166620427)</t>
  </si>
  <si>
    <t>MANUTENZIONE IMPIANTI ANTINCENDIO</t>
  </si>
  <si>
    <t xml:space="preserve">PIEMME ESTINTORI SRL (CF: 01516800446)
</t>
  </si>
  <si>
    <t>PIEMME ESTINTORI SRL (CF: 01516800446)</t>
  </si>
  <si>
    <t>MANUTENZIONE IMPIANTI DI SOLLEVAMENTO</t>
  </si>
  <si>
    <t xml:space="preserve">M.B.B. ASCENSORI SRL (CF: 00435620422)
</t>
  </si>
  <si>
    <t>M.B.B. ASCENSORI SRL (CF: 00435620422)</t>
  </si>
  <si>
    <t xml:space="preserve">VPR IMPIANTI SRL (CF: 01441000427)
</t>
  </si>
  <si>
    <t>VPR IMPIANTI SRL (CF: 01441000427)</t>
  </si>
  <si>
    <t>SANIFICAZIONE SPI ANCONA</t>
  </si>
  <si>
    <t>MANUTENZIONE TRIENNALE AREE VERDI</t>
  </si>
  <si>
    <t xml:space="preserve">GARDENLAND DI BOCCI NOVELLO (CF: BCCNLL46P28I921B)
GESTIONE AREE VERDI DI VICHI PAOLO (CF: VCHPLA79R08E783H)
GIARDINIA (CF: 02833090422)
LEONI DARIO (CF: LNEDRA52S10F517Y)
SE.GE.DI. (CF: 02269110595)
</t>
  </si>
  <si>
    <t>GARDENLAND DI BOCCI NOVELLO (CF: BCCNLL46P28I921B)</t>
  </si>
  <si>
    <t>SANIFICAZIONE PIANO RIALZATO DP ANCONA</t>
  </si>
  <si>
    <t xml:space="preserve">BIBLION SRL (CF: 04387641006)
GIUSTOZZI SERVICE SRL (CF: 01825590449)
K-JOB SRL (CF: 02701680429)
RPA GROUP SRL (CF: 02549510416)
SKILL SCARL (CF: 03854020280)
</t>
  </si>
  <si>
    <t xml:space="preserve">TONER LEXMARK CONVENZIONE CONSIP </t>
  </si>
  <si>
    <t xml:space="preserve">INFORDATA (CF: 00929440592)
</t>
  </si>
  <si>
    <t>INFORDATA (CF: 00929440592)</t>
  </si>
  <si>
    <t>monitor ed argo mini lan ut Fermo</t>
  </si>
  <si>
    <t xml:space="preserve">SIGMA S.P.A. (CF: 01590580443)
</t>
  </si>
  <si>
    <t>SIGMA S.P.A. (CF: 01590580443)</t>
  </si>
  <si>
    <t>Sorveglianza sanitaria aprile-giugno</t>
  </si>
  <si>
    <t>FACCHINAGGIO INTERNO APR/MAG 2021</t>
  </si>
  <si>
    <t>trasporto e recupero rifiuti ingombranti</t>
  </si>
  <si>
    <t xml:space="preserve">ANCONAMBIENTE SPA (CF: 01422820421)
</t>
  </si>
  <si>
    <t>ANCONAMBIENTE SPA (CF: 01422820421)</t>
  </si>
  <si>
    <t>SANIFICAZIONE SPORTELLO CIVITANOVA MARCHE</t>
  </si>
  <si>
    <t>FORNITURA TESTI DR MARCHE E DIREZIONI PROVINCIALI</t>
  </si>
  <si>
    <t xml:space="preserve">GIUFFRÃ¨ FRANCIS LEFEBVRE S.P.A (CF: 00829840156)
</t>
  </si>
  <si>
    <t>GIUFFRÃ¨ FRANCIS LEFEBVRE S.P.A (CF: 00829840156)</t>
  </si>
  <si>
    <t>rdo 2603900 lotto 2 - toner compatibili</t>
  </si>
  <si>
    <t xml:space="preserve">ECOSERVICE DI PAOLO SALTARELLI (CF: SNTPLA67L16E783G)
ERREBIAN SPA (CF: 08397890586)
PROMO RIGENERA SRL (CF: 01431180551)
TECNO OFFICE GLOBAL SRL (CF: 01641800550)
TECNO OFFICE SNC (CF: 01259150553)
</t>
  </si>
  <si>
    <t>ECOSERVICE DI PAOLO SALTARELLI (CF: SNTPLA67L16E783G)</t>
  </si>
  <si>
    <t>MANUTENZIONE MINUTO MANTENIMENTO</t>
  </si>
  <si>
    <t xml:space="preserve">ASTRA SRL (CF: 02184690424)
</t>
  </si>
  <si>
    <t>ASTRA SRL (CF: 02184690424)</t>
  </si>
  <si>
    <t>CANCELLERIA 2021</t>
  </si>
  <si>
    <t xml:space="preserve">OFFICE DEPOT ITALIA SRL (CF: 03675290286)
</t>
  </si>
  <si>
    <t>OFFICE DEPOT ITALIA SRL (CF: 03675290286)</t>
  </si>
  <si>
    <t>ADESIONE CONVENZIONE CONSIP E.E 18</t>
  </si>
  <si>
    <t xml:space="preserve">AGSM ENERGIA SPA (CF: 02968430237)
</t>
  </si>
  <si>
    <t>AGSM ENERGIA SPA (CF: 02968430237)</t>
  </si>
  <si>
    <t>FORNITURA PONTE ENERGIA ELETTRICA DR MARCHE</t>
  </si>
  <si>
    <t xml:space="preserve">NOI ENERGIA (CF: 07534030726)
</t>
  </si>
  <si>
    <t>NOI ENERGIA (CF: 07534030726)</t>
  </si>
  <si>
    <t>Visite periodiche ARPAM su impianti elevatori di Ascoli-Tolentino-Ancona</t>
  </si>
  <si>
    <t xml:space="preserve">ARPAM ANCONA (CF: 01588450427)
</t>
  </si>
  <si>
    <t>ARPAM ANCONA (CF: 01588450427)</t>
  </si>
  <si>
    <t>Facchinaggio interno Uffici Marche</t>
  </si>
  <si>
    <t>Fornitura materiale igienico-sanitario Marche</t>
  </si>
  <si>
    <t xml:space="preserve">VINCAL S.R.L. (CF: 06991810588)
</t>
  </si>
  <si>
    <t>VINCAL S.R.L. (CF: 06991810588)</t>
  </si>
  <si>
    <t>Contratto manutenzione macchine bollatrici e perforatrici Regione Marche</t>
  </si>
  <si>
    <t xml:space="preserve">FATTORI SAFEST S.R.L. (CF: 10416260155)
</t>
  </si>
  <si>
    <t>FATTORI SAFEST S.R.L. (CF: 10416260155)</t>
  </si>
  <si>
    <t>SERVIZIO SORVEGLIANZA SANITARIA</t>
  </si>
  <si>
    <t xml:space="preserve">COM METODI SPA (CF: 10317360153)
</t>
  </si>
  <si>
    <t>COM METODI SPA (CF: 10317360153)</t>
  </si>
  <si>
    <t>ADESIONE CONVENZIONE CONSIP GAS NATURALE 13</t>
  </si>
  <si>
    <t>Scarto atti archivio Macerata luglio</t>
  </si>
  <si>
    <t xml:space="preserve">MACERO MACERATESE SRL (CF: 00263430431)
</t>
  </si>
  <si>
    <t>MACERO MACERATESE SRL (CF: 00263430431)</t>
  </si>
  <si>
    <t>FACCHINAGGIO E SMALTIMENTO ATTI UT TOLENTINO</t>
  </si>
  <si>
    <t>Adesione contratto centralizzato facchinaggio</t>
  </si>
  <si>
    <t xml:space="preserve">IL RISVEGLIO SOC COOP.SOCIALE ARL (CF: 12018841002)
</t>
  </si>
  <si>
    <t>IL RISVEGLIO SOC COOP.SOCIALE ARL (CF: 12018841002)</t>
  </si>
  <si>
    <t>Corso di formazione per responsabile rischio amianto Macerata</t>
  </si>
  <si>
    <t xml:space="preserve">ASUR MARCHE (CF: 02175860424)
</t>
  </si>
  <si>
    <t>ASUR MARCHE (CF: 02175860424)</t>
  </si>
  <si>
    <t>Corso di formazione responsabile rischio amianto Ancona</t>
  </si>
  <si>
    <t>TONER CONVENSIONE CONSIP</t>
  </si>
  <si>
    <t>TONER CONVENZIONE CONSIP</t>
  </si>
  <si>
    <t>ACQUISTO DISTRUGGIDOCUMENTI DRE E UT SENIGALLIA</t>
  </si>
  <si>
    <t xml:space="preserve">TECHINFORM DI MAURIZIO ORSETTI (CF: RSTMRZ50H06C100D)
</t>
  </si>
  <si>
    <t>TECHINFORM DI MAURIZIO ORSETTI (CF: RSTMRZ50H06C100D)</t>
  </si>
  <si>
    <t>VERIFICA IMPIANTI DI MESSA A TERRA</t>
  </si>
  <si>
    <t xml:space="preserve">VERIFICHE SRL (CF: 02430120416)
</t>
  </si>
  <si>
    <t>VERIFICHE SRL (CF: 02430120416)</t>
  </si>
  <si>
    <t>TONER</t>
  </si>
  <si>
    <t xml:space="preserve">MYO S.R.L. (CF: 03222970406)
</t>
  </si>
  <si>
    <t>MYO S.R.L. (CF: 03222970406)</t>
  </si>
  <si>
    <t>FORNITURA TIMBRI DP ANCONA, DP FERMO, DP ASCOLI PICENO</t>
  </si>
  <si>
    <t xml:space="preserve">COPY EMME SRL (CF: 02794470423)
IL TROFEO DI GUIDA FRANCESCO (CF: 01503070425)
SIMONE GRANDE SNC (CF: 02445340421)
</t>
  </si>
  <si>
    <t>SIMONE GRANDE SNC (CF: 02445340421)</t>
  </si>
  <si>
    <t>MONITORAGGIO FAV -  ANCONA-ASCOLI PICENO</t>
  </si>
  <si>
    <t xml:space="preserve">ALA AMBIENTE LABORATORIO ANALISI SAS (CF: 01448690444)
</t>
  </si>
  <si>
    <t>ALA AMBIENTE LABORATORIO ANALISI SAS (CF: 01448690444)</t>
  </si>
  <si>
    <t>ADESIONE CONVENZIONE CONSIP FOTOCOPIATORI 32</t>
  </si>
  <si>
    <t xml:space="preserve">ITD SOLUTIONS SPA (CF: 05773090013)
</t>
  </si>
  <si>
    <t>ITD SOLUTIONS SPA (CF: 05773090013)</t>
  </si>
  <si>
    <t>ABBONAMENTO CORRIERE ADRIATICO DIGITALE 2022</t>
  </si>
  <si>
    <t xml:space="preserve">CED DIGITALSERVIZI SRL (CF: 11476541005)
</t>
  </si>
  <si>
    <t>CED DIGITALSERVIZI SRL (CF: 11476541005)</t>
  </si>
  <si>
    <t>BANDIERE E SUPPORTI UFFICI VARI</t>
  </si>
  <si>
    <t xml:space="preserve">E.NOVALI SNC DI NOVALI ALESSANDRO &amp; C. (CF: 01462770171)
</t>
  </si>
  <si>
    <t>E.NOVALI SNC DI NOVALI ALESSANDRO &amp; C. (CF: 01462770171)</t>
  </si>
  <si>
    <t>Noleggio fotocopiatori Sharp</t>
  </si>
  <si>
    <t>Manutenzione bollatrici Fermo e Tolentino</t>
  </si>
  <si>
    <t>Richiesta pubblicazione estratto di avviso di indagine di mercato</t>
  </si>
  <si>
    <t xml:space="preserve">A. MANZONI &amp; C. S.P.A. (CF: 04705810150)
</t>
  </si>
  <si>
    <t>A. MANZONI &amp; C. S.P.A. (CF: 04705810150)</t>
  </si>
  <si>
    <t xml:space="preserve">SOCIETÃ  PUBBLICITÃ  EDITORIALE E DIGITALE S.P.A â€“ SPEED (CF: 00326930377)
</t>
  </si>
  <si>
    <t>SOCIETÃ  PUBBLICITÃ  EDITORIALE E DIGITALE S.P.A â€“ SPEED (CF: 00326930377)</t>
  </si>
  <si>
    <t>CORSO BASE ANTINCENDIO</t>
  </si>
  <si>
    <t xml:space="preserve">PALLOTTINI ANTINCENDI SRL (CF: 01334980438)
</t>
  </si>
  <si>
    <t>PALLOTTINI ANTINCENDI SRL (CF: 01334980438)</t>
  </si>
  <si>
    <t>Sostituzione pedana di calpestio armadio compattato Ancona</t>
  </si>
  <si>
    <t xml:space="preserve">ITALY SYSTEM S.R.L. (CF: 11261821000)
</t>
  </si>
  <si>
    <t>ROTOLI PER SISTEMI ELIMINACODE UT TOLENTINO E MACERATA</t>
  </si>
  <si>
    <t>servizio di sanificazione</t>
  </si>
  <si>
    <t xml:space="preserve">D.S.C. SERVIZI (CF: 14612451006)
ECOBEE SRL (CF: 02513970414)
ECOBUILDING (CF: 02573440647)
ECOSAN SRL (CF: 02193480783)
SGD GROUP SRL (CF: 04419270261)
</t>
  </si>
  <si>
    <t>ECOSAN SRL (CF: 02193480783)</t>
  </si>
  <si>
    <t>carrelli porta faldoni</t>
  </si>
  <si>
    <t xml:space="preserve">PA.COM S.R.L. (CF: 02630050819)
</t>
  </si>
  <si>
    <t>PA.COM S.R.L. (CF: 02630050819)</t>
  </si>
  <si>
    <t xml:space="preserve">Pubblicazione estratto di avviso indagine di mercato immobiliare </t>
  </si>
  <si>
    <t>lavori adeguamento sede di Fermo</t>
  </si>
  <si>
    <t xml:space="preserve">TOMASSINI COSTRUZIONI SRL (CF: 01354080440)
</t>
  </si>
  <si>
    <t>TOMASSINI COSTRUZIONI SRL (CF: 01354080440)</t>
  </si>
  <si>
    <t>Ripristino tramezzatura in cartongesso REI 120 - immobile Ascoli Piceno</t>
  </si>
  <si>
    <t xml:space="preserve">CATENA SERVICES SRL (CF: 01335800429)
</t>
  </si>
  <si>
    <t>CATENA SERVICES SRL (CF: 01335800429)</t>
  </si>
  <si>
    <t>ATTREZZATURE VARIE</t>
  </si>
  <si>
    <t xml:space="preserve">ULTRAPROMEDIA S.R.L. (CF: 10324241008)
</t>
  </si>
  <si>
    <t>ULTRAPROMEDIA S.R.L. (CF: 10324241008)</t>
  </si>
  <si>
    <t>ARCHIVIO COMPATTABILE UT TOLENTINO</t>
  </si>
  <si>
    <t>33-PROCEDURA NEGOZIATA PER AFFIDAMENTI SOTTO SOGLIA</t>
  </si>
  <si>
    <t xml:space="preserve">C.I.M.A.R. SOC. COOP. (CF: 00082050436)
</t>
  </si>
  <si>
    <t>manutenzione bollatrice anni 2022/2023</t>
  </si>
  <si>
    <t>MANUTENZIONE IMP ELETTRICI</t>
  </si>
  <si>
    <t>NOLEGGIO XEROX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</si>
</sst>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"ZC20FE34FA"</f>
        <v>ZC20FE34FA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7680</v>
      </c>
      <c r="I3" s="2">
        <v>41822</v>
      </c>
      <c r="J3" s="2">
        <v>43646</v>
      </c>
      <c r="K3">
        <v>4992</v>
      </c>
    </row>
    <row r="4" spans="1:11" x14ac:dyDescent="0.25">
      <c r="A4" t="str">
        <f>"ZC40ECE0E5"</f>
        <v>ZC40ECE0E5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14598</v>
      </c>
      <c r="I4" s="2">
        <v>41753</v>
      </c>
      <c r="J4" s="2">
        <v>43616</v>
      </c>
      <c r="K4">
        <v>23804.77</v>
      </c>
    </row>
    <row r="5" spans="1:11" x14ac:dyDescent="0.25">
      <c r="A5" t="str">
        <f>"6140260ED5"</f>
        <v>6140260ED5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42125</v>
      </c>
      <c r="J5" s="2">
        <v>42490</v>
      </c>
      <c r="K5">
        <v>332051.94</v>
      </c>
    </row>
    <row r="6" spans="1:11" x14ac:dyDescent="0.25">
      <c r="A6" t="str">
        <f>"66610876E1"</f>
        <v>66610876E1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25</v>
      </c>
      <c r="G6" t="s">
        <v>26</v>
      </c>
      <c r="H6">
        <v>0</v>
      </c>
      <c r="I6" s="2">
        <v>42522</v>
      </c>
      <c r="J6" s="2">
        <v>42886</v>
      </c>
      <c r="K6">
        <v>332559.25</v>
      </c>
    </row>
    <row r="7" spans="1:11" x14ac:dyDescent="0.25">
      <c r="A7" t="str">
        <f>"668654035D"</f>
        <v>668654035D</v>
      </c>
      <c r="B7" t="str">
        <f t="shared" si="0"/>
        <v>06363391001</v>
      </c>
      <c r="C7" t="s">
        <v>16</v>
      </c>
      <c r="D7" t="s">
        <v>28</v>
      </c>
      <c r="E7" t="s">
        <v>18</v>
      </c>
      <c r="F7" s="1" t="s">
        <v>29</v>
      </c>
      <c r="G7" t="s">
        <v>30</v>
      </c>
      <c r="H7">
        <v>1790065</v>
      </c>
      <c r="I7" s="2">
        <v>42522</v>
      </c>
      <c r="J7" s="2">
        <v>43852</v>
      </c>
      <c r="K7">
        <v>1468905.43</v>
      </c>
    </row>
    <row r="8" spans="1:11" x14ac:dyDescent="0.25">
      <c r="A8" t="str">
        <f>"Z321B736ED"</f>
        <v>Z321B736ED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32</v>
      </c>
      <c r="G8" t="s">
        <v>33</v>
      </c>
      <c r="H8">
        <v>14902.2</v>
      </c>
      <c r="I8" s="2">
        <v>42649</v>
      </c>
      <c r="J8" s="2">
        <v>44530</v>
      </c>
      <c r="K8">
        <v>21015.09</v>
      </c>
    </row>
    <row r="9" spans="1:11" x14ac:dyDescent="0.25">
      <c r="A9" t="str">
        <f>"Z4F1C60A4B"</f>
        <v>Z4F1C60A4B</v>
      </c>
      <c r="B9" t="str">
        <f t="shared" si="0"/>
        <v>06363391001</v>
      </c>
      <c r="C9" t="s">
        <v>16</v>
      </c>
      <c r="D9" t="s">
        <v>34</v>
      </c>
      <c r="E9" t="s">
        <v>18</v>
      </c>
      <c r="F9" s="1" t="s">
        <v>32</v>
      </c>
      <c r="G9" t="s">
        <v>33</v>
      </c>
      <c r="H9">
        <v>4967.3999999999996</v>
      </c>
      <c r="I9" s="2">
        <v>42737</v>
      </c>
      <c r="J9" s="2">
        <v>44561</v>
      </c>
      <c r="K9">
        <v>4470.66</v>
      </c>
    </row>
    <row r="10" spans="1:11" x14ac:dyDescent="0.25">
      <c r="A10" t="str">
        <f>"6689076024"</f>
        <v>6689076024</v>
      </c>
      <c r="B10" t="str">
        <f t="shared" si="0"/>
        <v>06363391001</v>
      </c>
      <c r="C10" t="s">
        <v>16</v>
      </c>
      <c r="D10" t="s">
        <v>35</v>
      </c>
      <c r="E10" t="s">
        <v>18</v>
      </c>
      <c r="F10" s="1" t="s">
        <v>36</v>
      </c>
      <c r="G10" t="s">
        <v>37</v>
      </c>
      <c r="H10">
        <v>657650.49</v>
      </c>
      <c r="I10" s="2">
        <v>42522</v>
      </c>
      <c r="J10" s="2">
        <v>43863</v>
      </c>
      <c r="K10">
        <v>255143.2</v>
      </c>
    </row>
    <row r="11" spans="1:11" x14ac:dyDescent="0.25">
      <c r="A11" t="str">
        <f>"7031279AFA"</f>
        <v>7031279AFA</v>
      </c>
      <c r="B11" t="str">
        <f t="shared" si="0"/>
        <v>06363391001</v>
      </c>
      <c r="C11" t="s">
        <v>16</v>
      </c>
      <c r="D11" t="s">
        <v>38</v>
      </c>
      <c r="E11" t="s">
        <v>18</v>
      </c>
      <c r="F11" s="1" t="s">
        <v>39</v>
      </c>
      <c r="G11" t="s">
        <v>40</v>
      </c>
      <c r="H11">
        <v>470000</v>
      </c>
      <c r="I11" s="2">
        <v>42887</v>
      </c>
      <c r="J11" s="2">
        <v>43251</v>
      </c>
      <c r="K11">
        <v>283469.5</v>
      </c>
    </row>
    <row r="12" spans="1:11" x14ac:dyDescent="0.25">
      <c r="A12" t="str">
        <f>"ZB11FF30CA"</f>
        <v>ZB11FF30CA</v>
      </c>
      <c r="B12" t="str">
        <f t="shared" si="0"/>
        <v>06363391001</v>
      </c>
      <c r="C12" t="s">
        <v>16</v>
      </c>
      <c r="D12" t="s">
        <v>41</v>
      </c>
      <c r="E12" t="s">
        <v>18</v>
      </c>
      <c r="F12" s="1" t="s">
        <v>42</v>
      </c>
      <c r="G12" t="s">
        <v>43</v>
      </c>
      <c r="H12">
        <v>0</v>
      </c>
      <c r="I12" s="2">
        <v>42999</v>
      </c>
      <c r="J12" s="2">
        <v>44094</v>
      </c>
      <c r="K12">
        <v>1805.69</v>
      </c>
    </row>
    <row r="13" spans="1:11" x14ac:dyDescent="0.25">
      <c r="A13" t="str">
        <f>"72432105FA"</f>
        <v>72432105FA</v>
      </c>
      <c r="B13" t="str">
        <f t="shared" si="0"/>
        <v>06363391001</v>
      </c>
      <c r="C13" t="s">
        <v>16</v>
      </c>
      <c r="D13" t="s">
        <v>44</v>
      </c>
      <c r="E13" t="s">
        <v>18</v>
      </c>
      <c r="F13" s="1" t="s">
        <v>45</v>
      </c>
      <c r="G13" t="s">
        <v>46</v>
      </c>
      <c r="H13">
        <v>75640.320000000007</v>
      </c>
      <c r="I13" s="2">
        <v>43096</v>
      </c>
      <c r="J13" s="2">
        <v>44561</v>
      </c>
      <c r="K13">
        <v>76172.850000000006</v>
      </c>
    </row>
    <row r="14" spans="1:11" x14ac:dyDescent="0.25">
      <c r="A14" t="str">
        <f>"Z922165831"</f>
        <v>Z922165831</v>
      </c>
      <c r="B14" t="str">
        <f t="shared" si="0"/>
        <v>06363391001</v>
      </c>
      <c r="C14" t="s">
        <v>16</v>
      </c>
      <c r="D14" t="s">
        <v>47</v>
      </c>
      <c r="E14" t="s">
        <v>18</v>
      </c>
      <c r="F14" s="1" t="s">
        <v>45</v>
      </c>
      <c r="G14" t="s">
        <v>46</v>
      </c>
      <c r="H14">
        <v>2101.12</v>
      </c>
      <c r="I14" s="2">
        <v>43089</v>
      </c>
      <c r="J14" s="2">
        <v>44227</v>
      </c>
      <c r="K14">
        <v>1969.8</v>
      </c>
    </row>
    <row r="15" spans="1:11" x14ac:dyDescent="0.25">
      <c r="A15" t="str">
        <f>"7443291E08"</f>
        <v>7443291E08</v>
      </c>
      <c r="B15" t="str">
        <f t="shared" si="0"/>
        <v>06363391001</v>
      </c>
      <c r="C15" t="s">
        <v>16</v>
      </c>
      <c r="D15" t="s">
        <v>48</v>
      </c>
      <c r="E15" t="s">
        <v>18</v>
      </c>
      <c r="F15" s="1" t="s">
        <v>39</v>
      </c>
      <c r="G15" t="s">
        <v>40</v>
      </c>
      <c r="H15">
        <v>0</v>
      </c>
      <c r="I15" s="2">
        <v>43282</v>
      </c>
      <c r="J15" s="2">
        <v>43646</v>
      </c>
      <c r="K15">
        <v>285193.3</v>
      </c>
    </row>
    <row r="16" spans="1:11" x14ac:dyDescent="0.25">
      <c r="A16" t="str">
        <f>"Z932603E9B"</f>
        <v>Z932603E9B</v>
      </c>
      <c r="B16" t="str">
        <f t="shared" si="0"/>
        <v>06363391001</v>
      </c>
      <c r="C16" t="s">
        <v>16</v>
      </c>
      <c r="D16" t="s">
        <v>49</v>
      </c>
      <c r="E16" t="s">
        <v>18</v>
      </c>
      <c r="F16" s="1" t="s">
        <v>19</v>
      </c>
      <c r="G16" t="s">
        <v>20</v>
      </c>
      <c r="H16">
        <v>2464.1999999999998</v>
      </c>
      <c r="I16" s="2">
        <v>43466</v>
      </c>
      <c r="J16" s="2">
        <v>45291</v>
      </c>
      <c r="K16">
        <v>1474.41</v>
      </c>
    </row>
    <row r="17" spans="1:11" x14ac:dyDescent="0.25">
      <c r="A17" t="str">
        <f>"Z782393C1E"</f>
        <v>Z782393C1E</v>
      </c>
      <c r="B17" t="str">
        <f t="shared" si="0"/>
        <v>06363391001</v>
      </c>
      <c r="C17" t="s">
        <v>16</v>
      </c>
      <c r="D17" t="s">
        <v>50</v>
      </c>
      <c r="E17" t="s">
        <v>18</v>
      </c>
      <c r="F17" s="1" t="s">
        <v>45</v>
      </c>
      <c r="G17" t="s">
        <v>46</v>
      </c>
      <c r="H17">
        <v>25213.439999999999</v>
      </c>
      <c r="I17" s="2">
        <v>43277</v>
      </c>
      <c r="J17" s="2">
        <v>44738</v>
      </c>
      <c r="K17">
        <v>23637.599999999999</v>
      </c>
    </row>
    <row r="18" spans="1:11" x14ac:dyDescent="0.25">
      <c r="A18" t="str">
        <f>"ZF6276DD77"</f>
        <v>ZF6276DD77</v>
      </c>
      <c r="B18" t="str">
        <f t="shared" si="0"/>
        <v>06363391001</v>
      </c>
      <c r="C18" t="s">
        <v>16</v>
      </c>
      <c r="D18" t="s">
        <v>51</v>
      </c>
      <c r="E18" t="s">
        <v>18</v>
      </c>
      <c r="F18" s="1" t="s">
        <v>52</v>
      </c>
      <c r="G18" t="s">
        <v>53</v>
      </c>
      <c r="H18">
        <v>0</v>
      </c>
      <c r="I18" s="2">
        <v>43585</v>
      </c>
      <c r="J18" s="2">
        <v>44585</v>
      </c>
      <c r="K18">
        <v>133.99</v>
      </c>
    </row>
    <row r="19" spans="1:11" x14ac:dyDescent="0.25">
      <c r="A19" t="str">
        <f>"Z5F290B23A"</f>
        <v>Z5F290B23A</v>
      </c>
      <c r="B19" t="str">
        <f t="shared" si="0"/>
        <v>06363391001</v>
      </c>
      <c r="C19" t="s">
        <v>16</v>
      </c>
      <c r="D19" t="s">
        <v>54</v>
      </c>
      <c r="E19" t="s">
        <v>18</v>
      </c>
      <c r="F19" s="1" t="s">
        <v>19</v>
      </c>
      <c r="G19" t="s">
        <v>20</v>
      </c>
      <c r="H19">
        <v>23360</v>
      </c>
      <c r="I19" s="2">
        <v>43726</v>
      </c>
      <c r="J19" s="2">
        <v>45553</v>
      </c>
      <c r="K19">
        <v>10602.83</v>
      </c>
    </row>
    <row r="20" spans="1:11" x14ac:dyDescent="0.25">
      <c r="A20" t="str">
        <f>"Z461B54A3D"</f>
        <v>Z461B54A3D</v>
      </c>
      <c r="B20" t="str">
        <f t="shared" si="0"/>
        <v>06363391001</v>
      </c>
      <c r="C20" t="s">
        <v>16</v>
      </c>
      <c r="D20" t="s">
        <v>55</v>
      </c>
      <c r="E20" t="s">
        <v>18</v>
      </c>
      <c r="F20" s="1" t="s">
        <v>32</v>
      </c>
      <c r="G20" t="s">
        <v>33</v>
      </c>
      <c r="H20">
        <v>14902.2</v>
      </c>
      <c r="I20" s="2">
        <v>42642</v>
      </c>
      <c r="J20" s="2">
        <v>44500</v>
      </c>
      <c r="K20">
        <v>15150.57</v>
      </c>
    </row>
    <row r="21" spans="1:11" x14ac:dyDescent="0.25">
      <c r="A21" t="str">
        <f>"734632070A"</f>
        <v>734632070A</v>
      </c>
      <c r="B21" t="str">
        <f t="shared" si="0"/>
        <v>06363391001</v>
      </c>
      <c r="C21" t="s">
        <v>16</v>
      </c>
      <c r="D21" t="s">
        <v>56</v>
      </c>
      <c r="E21" t="s">
        <v>18</v>
      </c>
      <c r="F21" s="1" t="s">
        <v>57</v>
      </c>
      <c r="G21" t="s">
        <v>58</v>
      </c>
      <c r="H21">
        <v>2105157.7599999998</v>
      </c>
      <c r="I21" s="2">
        <v>43160</v>
      </c>
      <c r="J21" s="2">
        <v>44232</v>
      </c>
      <c r="K21">
        <v>1581624.75</v>
      </c>
    </row>
    <row r="22" spans="1:11" x14ac:dyDescent="0.25">
      <c r="A22" t="str">
        <f>"Z4B2986867"</f>
        <v>Z4B2986867</v>
      </c>
      <c r="B22" t="str">
        <f t="shared" si="0"/>
        <v>06363391001</v>
      </c>
      <c r="C22" t="s">
        <v>16</v>
      </c>
      <c r="D22" t="s">
        <v>59</v>
      </c>
      <c r="E22" t="s">
        <v>60</v>
      </c>
      <c r="F22" s="1" t="s">
        <v>61</v>
      </c>
      <c r="G22" t="s">
        <v>62</v>
      </c>
      <c r="H22">
        <v>28560</v>
      </c>
      <c r="I22" s="2">
        <v>43773</v>
      </c>
      <c r="J22" s="2">
        <v>44138</v>
      </c>
      <c r="K22">
        <v>20266.95</v>
      </c>
    </row>
    <row r="23" spans="1:11" x14ac:dyDescent="0.25">
      <c r="A23" t="str">
        <f>"ZB12933FC0"</f>
        <v>ZB12933FC0</v>
      </c>
      <c r="B23" t="str">
        <f t="shared" si="0"/>
        <v>06363391001</v>
      </c>
      <c r="C23" t="s">
        <v>16</v>
      </c>
      <c r="D23" t="s">
        <v>63</v>
      </c>
      <c r="E23" t="s">
        <v>60</v>
      </c>
      <c r="F23" s="1" t="s">
        <v>64</v>
      </c>
      <c r="G23" t="s">
        <v>65</v>
      </c>
      <c r="H23">
        <v>6250</v>
      </c>
      <c r="I23" s="2">
        <v>43791</v>
      </c>
      <c r="J23" s="2">
        <v>44521</v>
      </c>
      <c r="K23">
        <v>6250</v>
      </c>
    </row>
    <row r="24" spans="1:11" x14ac:dyDescent="0.25">
      <c r="A24" t="str">
        <f>"7908086702"</f>
        <v>7908086702</v>
      </c>
      <c r="B24" t="str">
        <f t="shared" si="0"/>
        <v>06363391001</v>
      </c>
      <c r="C24" t="s">
        <v>16</v>
      </c>
      <c r="D24" t="s">
        <v>66</v>
      </c>
      <c r="E24" t="s">
        <v>18</v>
      </c>
      <c r="F24" s="1" t="s">
        <v>67</v>
      </c>
      <c r="G24" t="s">
        <v>68</v>
      </c>
      <c r="H24">
        <v>0</v>
      </c>
      <c r="I24" s="2">
        <v>43647</v>
      </c>
      <c r="J24" s="2">
        <v>44012</v>
      </c>
      <c r="K24">
        <v>135495.54999999999</v>
      </c>
    </row>
    <row r="25" spans="1:11" x14ac:dyDescent="0.25">
      <c r="A25" t="str">
        <f>"Z1629480BF"</f>
        <v>Z1629480BF</v>
      </c>
      <c r="B25" t="str">
        <f t="shared" si="0"/>
        <v>06363391001</v>
      </c>
      <c r="C25" t="s">
        <v>16</v>
      </c>
      <c r="D25" t="s">
        <v>69</v>
      </c>
      <c r="E25" t="s">
        <v>70</v>
      </c>
      <c r="F25" s="1" t="s">
        <v>29</v>
      </c>
      <c r="G25" t="s">
        <v>30</v>
      </c>
      <c r="H25">
        <v>2701.6</v>
      </c>
      <c r="I25" s="2">
        <v>43670</v>
      </c>
      <c r="J25" s="2">
        <v>43691</v>
      </c>
      <c r="K25">
        <v>2701.6</v>
      </c>
    </row>
    <row r="26" spans="1:11" x14ac:dyDescent="0.25">
      <c r="A26" t="str">
        <f>"Z742B94CEF"</f>
        <v>Z742B94CEF</v>
      </c>
      <c r="B26" t="str">
        <f t="shared" si="0"/>
        <v>06363391001</v>
      </c>
      <c r="C26" t="s">
        <v>16</v>
      </c>
      <c r="D26" t="s">
        <v>71</v>
      </c>
      <c r="E26" t="s">
        <v>70</v>
      </c>
      <c r="F26" s="1" t="s">
        <v>72</v>
      </c>
      <c r="G26" t="s">
        <v>73</v>
      </c>
      <c r="H26">
        <v>8712</v>
      </c>
      <c r="I26" s="2">
        <v>43831</v>
      </c>
      <c r="J26" s="2">
        <v>44211</v>
      </c>
      <c r="K26">
        <v>6411</v>
      </c>
    </row>
    <row r="27" spans="1:11" x14ac:dyDescent="0.25">
      <c r="A27" t="str">
        <f>"ZAB2964A96"</f>
        <v>ZAB2964A96</v>
      </c>
      <c r="B27" t="str">
        <f t="shared" si="0"/>
        <v>06363391001</v>
      </c>
      <c r="C27" t="s">
        <v>16</v>
      </c>
      <c r="D27" t="s">
        <v>74</v>
      </c>
      <c r="E27" t="s">
        <v>60</v>
      </c>
      <c r="F27" s="1" t="s">
        <v>75</v>
      </c>
      <c r="G27" t="s">
        <v>76</v>
      </c>
      <c r="H27">
        <v>34971.5</v>
      </c>
      <c r="I27" s="2">
        <v>43770</v>
      </c>
      <c r="J27" s="2">
        <v>44134</v>
      </c>
      <c r="K27">
        <v>33221.22</v>
      </c>
    </row>
    <row r="28" spans="1:11" x14ac:dyDescent="0.25">
      <c r="A28" t="str">
        <f>"ZCD2B3D73E"</f>
        <v>ZCD2B3D73E</v>
      </c>
      <c r="B28" t="str">
        <f t="shared" si="0"/>
        <v>06363391001</v>
      </c>
      <c r="C28" t="s">
        <v>16</v>
      </c>
      <c r="D28" t="s">
        <v>77</v>
      </c>
      <c r="E28" t="s">
        <v>70</v>
      </c>
      <c r="F28" s="1" t="s">
        <v>78</v>
      </c>
      <c r="G28" t="s">
        <v>79</v>
      </c>
      <c r="H28">
        <v>6160</v>
      </c>
      <c r="I28" s="2">
        <v>43816</v>
      </c>
      <c r="J28" s="2">
        <v>43861</v>
      </c>
      <c r="K28">
        <v>6160</v>
      </c>
    </row>
    <row r="29" spans="1:11" x14ac:dyDescent="0.25">
      <c r="A29" t="str">
        <f>"7893534E4F"</f>
        <v>7893534E4F</v>
      </c>
      <c r="B29" t="str">
        <f t="shared" si="0"/>
        <v>06363391001</v>
      </c>
      <c r="C29" t="s">
        <v>16</v>
      </c>
      <c r="D29" t="s">
        <v>80</v>
      </c>
      <c r="E29" t="s">
        <v>18</v>
      </c>
      <c r="F29" s="1" t="s">
        <v>81</v>
      </c>
      <c r="G29" t="s">
        <v>82</v>
      </c>
      <c r="H29">
        <v>0</v>
      </c>
      <c r="I29" s="2">
        <v>43647</v>
      </c>
      <c r="J29" s="2">
        <v>44012</v>
      </c>
      <c r="K29">
        <v>301185.27</v>
      </c>
    </row>
    <row r="30" spans="1:11" x14ac:dyDescent="0.25">
      <c r="A30" t="str">
        <f>"Z972C84341"</f>
        <v>Z972C84341</v>
      </c>
      <c r="B30" t="str">
        <f t="shared" si="0"/>
        <v>06363391001</v>
      </c>
      <c r="C30" t="s">
        <v>16</v>
      </c>
      <c r="D30" t="s">
        <v>83</v>
      </c>
      <c r="E30" t="s">
        <v>70</v>
      </c>
      <c r="F30" s="1" t="s">
        <v>84</v>
      </c>
      <c r="G30" t="s">
        <v>85</v>
      </c>
      <c r="H30">
        <v>15489.75</v>
      </c>
      <c r="I30" s="2">
        <v>43922</v>
      </c>
      <c r="J30" s="2">
        <v>44012</v>
      </c>
      <c r="K30">
        <v>11533.56</v>
      </c>
    </row>
    <row r="31" spans="1:11" x14ac:dyDescent="0.25">
      <c r="A31" t="str">
        <f>"ZA92B94C83"</f>
        <v>ZA92B94C83</v>
      </c>
      <c r="B31" t="str">
        <f t="shared" si="0"/>
        <v>06363391001</v>
      </c>
      <c r="C31" t="s">
        <v>16</v>
      </c>
      <c r="D31" t="s">
        <v>86</v>
      </c>
      <c r="E31" t="s">
        <v>70</v>
      </c>
      <c r="F31" s="1" t="s">
        <v>87</v>
      </c>
      <c r="G31" t="s">
        <v>88</v>
      </c>
      <c r="H31">
        <v>29250</v>
      </c>
      <c r="I31" s="2">
        <v>43922</v>
      </c>
      <c r="J31" s="2">
        <v>44286</v>
      </c>
      <c r="K31">
        <v>21825</v>
      </c>
    </row>
    <row r="32" spans="1:11" x14ac:dyDescent="0.25">
      <c r="A32" t="str">
        <f>"8279014A79"</f>
        <v>8279014A79</v>
      </c>
      <c r="B32" t="str">
        <f t="shared" si="0"/>
        <v>06363391001</v>
      </c>
      <c r="C32" t="s">
        <v>16</v>
      </c>
      <c r="D32" t="s">
        <v>89</v>
      </c>
      <c r="E32" t="s">
        <v>18</v>
      </c>
      <c r="F32" s="1" t="s">
        <v>81</v>
      </c>
      <c r="G32" t="s">
        <v>82</v>
      </c>
      <c r="H32">
        <v>0</v>
      </c>
      <c r="I32" s="2">
        <v>44044</v>
      </c>
      <c r="J32" s="2">
        <v>44408</v>
      </c>
      <c r="K32">
        <v>228111.92</v>
      </c>
    </row>
    <row r="33" spans="1:11" x14ac:dyDescent="0.25">
      <c r="A33" t="str">
        <f>"Z402CFDAA0"</f>
        <v>Z402CFDAA0</v>
      </c>
      <c r="B33" t="str">
        <f t="shared" si="0"/>
        <v>06363391001</v>
      </c>
      <c r="C33" t="s">
        <v>16</v>
      </c>
      <c r="D33" t="s">
        <v>90</v>
      </c>
      <c r="E33" t="s">
        <v>70</v>
      </c>
      <c r="F33" s="1" t="s">
        <v>91</v>
      </c>
      <c r="G33" t="s">
        <v>92</v>
      </c>
      <c r="H33">
        <v>670.2</v>
      </c>
      <c r="I33" s="2">
        <v>43965</v>
      </c>
      <c r="J33" s="2">
        <v>44012</v>
      </c>
      <c r="K33">
        <v>335.1</v>
      </c>
    </row>
    <row r="34" spans="1:11" x14ac:dyDescent="0.25">
      <c r="A34" t="str">
        <f>"83047944CF"</f>
        <v>83047944CF</v>
      </c>
      <c r="B34" t="str">
        <f t="shared" si="0"/>
        <v>06363391001</v>
      </c>
      <c r="C34" t="s">
        <v>16</v>
      </c>
      <c r="D34" t="s">
        <v>93</v>
      </c>
      <c r="E34" t="s">
        <v>18</v>
      </c>
      <c r="F34" s="1" t="s">
        <v>67</v>
      </c>
      <c r="G34" t="s">
        <v>68</v>
      </c>
      <c r="H34">
        <v>0</v>
      </c>
      <c r="I34" s="2">
        <v>44044</v>
      </c>
      <c r="J34" s="2">
        <v>44408</v>
      </c>
      <c r="K34">
        <v>130545.34</v>
      </c>
    </row>
    <row r="35" spans="1:11" x14ac:dyDescent="0.25">
      <c r="A35" t="str">
        <f>"Z122B9C983"</f>
        <v>Z122B9C983</v>
      </c>
      <c r="B35" t="str">
        <f t="shared" ref="B35:B66" si="1">"06363391001"</f>
        <v>06363391001</v>
      </c>
      <c r="C35" t="s">
        <v>16</v>
      </c>
      <c r="D35" t="s">
        <v>94</v>
      </c>
      <c r="E35" t="s">
        <v>70</v>
      </c>
      <c r="F35" s="1" t="s">
        <v>95</v>
      </c>
      <c r="G35" t="s">
        <v>96</v>
      </c>
      <c r="H35">
        <v>6515</v>
      </c>
      <c r="I35" s="2">
        <v>43889</v>
      </c>
      <c r="J35" s="2">
        <v>43896</v>
      </c>
      <c r="K35">
        <v>6515</v>
      </c>
    </row>
    <row r="36" spans="1:11" x14ac:dyDescent="0.25">
      <c r="A36" t="str">
        <f>"ZF22DA5715"</f>
        <v>ZF22DA5715</v>
      </c>
      <c r="B36" t="str">
        <f t="shared" si="1"/>
        <v>06363391001</v>
      </c>
      <c r="C36" t="s">
        <v>16</v>
      </c>
      <c r="D36" t="s">
        <v>97</v>
      </c>
      <c r="E36" t="s">
        <v>60</v>
      </c>
      <c r="F36" s="1" t="s">
        <v>98</v>
      </c>
      <c r="G36" t="s">
        <v>99</v>
      </c>
      <c r="H36">
        <v>29322.5</v>
      </c>
      <c r="I36" s="2">
        <v>44075</v>
      </c>
      <c r="J36" s="2">
        <v>44255</v>
      </c>
      <c r="K36">
        <v>27207.5</v>
      </c>
    </row>
    <row r="37" spans="1:11" x14ac:dyDescent="0.25">
      <c r="A37" t="str">
        <f>"Z562DA41A0"</f>
        <v>Z562DA41A0</v>
      </c>
      <c r="B37" t="str">
        <f t="shared" si="1"/>
        <v>06363391001</v>
      </c>
      <c r="C37" t="s">
        <v>16</v>
      </c>
      <c r="D37" t="s">
        <v>100</v>
      </c>
      <c r="E37" t="s">
        <v>60</v>
      </c>
      <c r="F37" s="1" t="s">
        <v>101</v>
      </c>
      <c r="G37" t="s">
        <v>99</v>
      </c>
      <c r="H37">
        <v>31007.5</v>
      </c>
      <c r="I37" s="2">
        <v>44075</v>
      </c>
      <c r="J37" s="2">
        <v>44255</v>
      </c>
      <c r="K37">
        <v>19131.060000000001</v>
      </c>
    </row>
    <row r="38" spans="1:11" x14ac:dyDescent="0.25">
      <c r="A38" t="str">
        <f>"Z9C2DDA68F"</f>
        <v>Z9C2DDA68F</v>
      </c>
      <c r="B38" t="str">
        <f t="shared" si="1"/>
        <v>06363391001</v>
      </c>
      <c r="C38" t="s">
        <v>16</v>
      </c>
      <c r="D38" t="s">
        <v>102</v>
      </c>
      <c r="E38" t="s">
        <v>70</v>
      </c>
      <c r="F38" s="1" t="s">
        <v>103</v>
      </c>
      <c r="G38" t="s">
        <v>104</v>
      </c>
      <c r="H38">
        <v>1470</v>
      </c>
      <c r="I38" s="2">
        <v>44074</v>
      </c>
      <c r="J38" s="2">
        <v>45169</v>
      </c>
      <c r="K38">
        <v>980</v>
      </c>
    </row>
    <row r="39" spans="1:11" x14ac:dyDescent="0.25">
      <c r="A39" t="str">
        <f>"Z732E87723"</f>
        <v>Z732E87723</v>
      </c>
      <c r="B39" t="str">
        <f t="shared" si="1"/>
        <v>06363391001</v>
      </c>
      <c r="C39" t="s">
        <v>16</v>
      </c>
      <c r="D39" t="s">
        <v>105</v>
      </c>
      <c r="E39" t="s">
        <v>70</v>
      </c>
      <c r="F39" s="1" t="s">
        <v>106</v>
      </c>
      <c r="G39" t="s">
        <v>107</v>
      </c>
      <c r="H39">
        <v>4960</v>
      </c>
      <c r="I39" s="2">
        <v>44105</v>
      </c>
      <c r="J39" s="2">
        <v>44286</v>
      </c>
      <c r="K39">
        <v>4960</v>
      </c>
    </row>
    <row r="40" spans="1:11" x14ac:dyDescent="0.25">
      <c r="A40" t="str">
        <f>"z852ed788f"</f>
        <v>z852ed788f</v>
      </c>
      <c r="B40" t="str">
        <f t="shared" si="1"/>
        <v>06363391001</v>
      </c>
      <c r="C40" t="s">
        <v>16</v>
      </c>
      <c r="D40" t="s">
        <v>108</v>
      </c>
      <c r="E40" t="s">
        <v>70</v>
      </c>
      <c r="F40" s="1" t="s">
        <v>109</v>
      </c>
      <c r="G40" t="s">
        <v>76</v>
      </c>
      <c r="H40">
        <v>8546</v>
      </c>
      <c r="I40" s="2">
        <v>44127</v>
      </c>
      <c r="J40" s="2">
        <v>44165</v>
      </c>
      <c r="K40">
        <v>8546</v>
      </c>
    </row>
    <row r="41" spans="1:11" x14ac:dyDescent="0.25">
      <c r="A41" t="str">
        <f>"84802202ED"</f>
        <v>84802202ED</v>
      </c>
      <c r="B41" t="str">
        <f t="shared" si="1"/>
        <v>06363391001</v>
      </c>
      <c r="C41" t="s">
        <v>16</v>
      </c>
      <c r="D41" t="s">
        <v>110</v>
      </c>
      <c r="E41" t="s">
        <v>18</v>
      </c>
      <c r="F41" s="1" t="s">
        <v>111</v>
      </c>
      <c r="G41" t="s">
        <v>112</v>
      </c>
      <c r="H41">
        <v>438495.5</v>
      </c>
      <c r="I41" s="2">
        <v>44136</v>
      </c>
      <c r="J41" s="2">
        <v>45121</v>
      </c>
      <c r="K41">
        <v>143538.88</v>
      </c>
    </row>
    <row r="42" spans="1:11" x14ac:dyDescent="0.25">
      <c r="A42" t="str">
        <f>"Z2C2D07BEA"</f>
        <v>Z2C2D07BEA</v>
      </c>
      <c r="B42" t="str">
        <f t="shared" si="1"/>
        <v>06363391001</v>
      </c>
      <c r="C42" t="s">
        <v>16</v>
      </c>
      <c r="D42" t="s">
        <v>113</v>
      </c>
      <c r="E42" t="s">
        <v>60</v>
      </c>
      <c r="F42" s="1" t="s">
        <v>114</v>
      </c>
      <c r="G42" t="s">
        <v>115</v>
      </c>
      <c r="H42">
        <v>21037.439999999999</v>
      </c>
      <c r="I42" s="2">
        <v>44161</v>
      </c>
      <c r="J42" s="2">
        <v>44515</v>
      </c>
      <c r="K42">
        <v>21015.89</v>
      </c>
    </row>
    <row r="43" spans="1:11" x14ac:dyDescent="0.25">
      <c r="A43" t="str">
        <f>"853775062E"</f>
        <v>853775062E</v>
      </c>
      <c r="B43" t="str">
        <f t="shared" si="1"/>
        <v>06363391001</v>
      </c>
      <c r="C43" t="s">
        <v>16</v>
      </c>
      <c r="D43" t="s">
        <v>116</v>
      </c>
      <c r="E43" t="s">
        <v>18</v>
      </c>
      <c r="F43" s="1" t="s">
        <v>117</v>
      </c>
      <c r="G43" t="s">
        <v>118</v>
      </c>
      <c r="H43">
        <v>1101649.9199999999</v>
      </c>
      <c r="I43" s="2">
        <v>44179</v>
      </c>
      <c r="J43" s="2">
        <v>44905</v>
      </c>
      <c r="K43">
        <v>233044.81</v>
      </c>
    </row>
    <row r="44" spans="1:11" x14ac:dyDescent="0.25">
      <c r="A44" t="str">
        <f>"Z0F2FC9028"</f>
        <v>Z0F2FC9028</v>
      </c>
      <c r="B44" t="str">
        <f t="shared" si="1"/>
        <v>06363391001</v>
      </c>
      <c r="C44" t="s">
        <v>16</v>
      </c>
      <c r="D44" t="s">
        <v>119</v>
      </c>
      <c r="E44" t="s">
        <v>70</v>
      </c>
      <c r="F44" s="1" t="s">
        <v>120</v>
      </c>
      <c r="G44" t="s">
        <v>121</v>
      </c>
      <c r="H44">
        <v>4896</v>
      </c>
      <c r="I44" s="2">
        <v>44207</v>
      </c>
      <c r="J44" s="2">
        <v>44558</v>
      </c>
      <c r="K44">
        <v>4896</v>
      </c>
    </row>
    <row r="45" spans="1:11" x14ac:dyDescent="0.25">
      <c r="A45" t="str">
        <f>"Z7F2FE6D70"</f>
        <v>Z7F2FE6D70</v>
      </c>
      <c r="B45" t="str">
        <f t="shared" si="1"/>
        <v>06363391001</v>
      </c>
      <c r="C45" t="s">
        <v>16</v>
      </c>
      <c r="D45" t="s">
        <v>122</v>
      </c>
      <c r="E45" t="s">
        <v>70</v>
      </c>
      <c r="F45" s="1" t="s">
        <v>123</v>
      </c>
      <c r="G45" t="s">
        <v>124</v>
      </c>
      <c r="H45">
        <v>2619.6</v>
      </c>
      <c r="I45" s="2">
        <v>44186</v>
      </c>
      <c r="J45" s="2">
        <v>44242</v>
      </c>
      <c r="K45">
        <v>2508</v>
      </c>
    </row>
    <row r="46" spans="1:11" x14ac:dyDescent="0.25">
      <c r="A46" t="str">
        <f>"ZA72FE31A0"</f>
        <v>ZA72FE31A0</v>
      </c>
      <c r="B46" t="str">
        <f t="shared" si="1"/>
        <v>06363391001</v>
      </c>
      <c r="C46" t="s">
        <v>16</v>
      </c>
      <c r="D46" t="s">
        <v>125</v>
      </c>
      <c r="E46" t="s">
        <v>70</v>
      </c>
      <c r="F46" s="1" t="s">
        <v>126</v>
      </c>
      <c r="G46" t="s">
        <v>127</v>
      </c>
      <c r="H46">
        <v>2500</v>
      </c>
      <c r="I46" s="2">
        <v>44187</v>
      </c>
      <c r="J46" s="2">
        <v>44227</v>
      </c>
      <c r="K46">
        <v>2500</v>
      </c>
    </row>
    <row r="47" spans="1:11" x14ac:dyDescent="0.25">
      <c r="A47" t="str">
        <f>"ZBC2FEB6BF"</f>
        <v>ZBC2FEB6BF</v>
      </c>
      <c r="B47" t="str">
        <f t="shared" si="1"/>
        <v>06363391001</v>
      </c>
      <c r="C47" t="s">
        <v>16</v>
      </c>
      <c r="D47" t="s">
        <v>128</v>
      </c>
      <c r="E47" t="s">
        <v>70</v>
      </c>
      <c r="F47" s="1" t="s">
        <v>129</v>
      </c>
      <c r="G47" t="s">
        <v>130</v>
      </c>
      <c r="H47">
        <v>250</v>
      </c>
      <c r="I47" s="2">
        <v>44195</v>
      </c>
      <c r="J47" s="2">
        <v>44195</v>
      </c>
      <c r="K47">
        <v>250</v>
      </c>
    </row>
    <row r="48" spans="1:11" x14ac:dyDescent="0.25">
      <c r="A48" t="str">
        <f>"ZB02ECD5A0"</f>
        <v>ZB02ECD5A0</v>
      </c>
      <c r="B48" t="str">
        <f t="shared" si="1"/>
        <v>06363391001</v>
      </c>
      <c r="C48" t="s">
        <v>16</v>
      </c>
      <c r="D48" t="s">
        <v>131</v>
      </c>
      <c r="E48" t="s">
        <v>70</v>
      </c>
      <c r="F48" s="1" t="s">
        <v>132</v>
      </c>
      <c r="G48" t="s">
        <v>62</v>
      </c>
      <c r="H48">
        <v>12048.75</v>
      </c>
      <c r="I48" s="2">
        <v>44136</v>
      </c>
      <c r="J48" s="2">
        <v>44255</v>
      </c>
      <c r="K48">
        <v>10948.61</v>
      </c>
    </row>
    <row r="49" spans="1:11" x14ac:dyDescent="0.25">
      <c r="A49" t="str">
        <f>"Z5A2ECD5FA"</f>
        <v>Z5A2ECD5FA</v>
      </c>
      <c r="B49" t="str">
        <f t="shared" si="1"/>
        <v>06363391001</v>
      </c>
      <c r="C49" t="s">
        <v>16</v>
      </c>
      <c r="D49" t="s">
        <v>133</v>
      </c>
      <c r="E49" t="s">
        <v>70</v>
      </c>
      <c r="F49" s="1" t="s">
        <v>134</v>
      </c>
      <c r="G49" t="s">
        <v>135</v>
      </c>
      <c r="H49">
        <v>2157.34</v>
      </c>
      <c r="I49" s="2">
        <v>44136</v>
      </c>
      <c r="J49" s="2">
        <v>44255</v>
      </c>
      <c r="K49">
        <v>1490.3</v>
      </c>
    </row>
    <row r="50" spans="1:11" x14ac:dyDescent="0.25">
      <c r="A50" t="str">
        <f>"Z632FD921C"</f>
        <v>Z632FD921C</v>
      </c>
      <c r="B50" t="str">
        <f t="shared" si="1"/>
        <v>06363391001</v>
      </c>
      <c r="C50" t="s">
        <v>16</v>
      </c>
      <c r="D50" t="s">
        <v>136</v>
      </c>
      <c r="E50" t="s">
        <v>70</v>
      </c>
      <c r="F50" s="1" t="s">
        <v>137</v>
      </c>
      <c r="G50" t="s">
        <v>138</v>
      </c>
      <c r="H50">
        <v>395</v>
      </c>
      <c r="I50" s="2">
        <v>44183</v>
      </c>
      <c r="J50" s="2">
        <v>44183</v>
      </c>
      <c r="K50">
        <v>395</v>
      </c>
    </row>
    <row r="51" spans="1:11" x14ac:dyDescent="0.25">
      <c r="A51" t="str">
        <f>"Z76303C2C4"</f>
        <v>Z76303C2C4</v>
      </c>
      <c r="B51" t="str">
        <f t="shared" si="1"/>
        <v>06363391001</v>
      </c>
      <c r="C51" t="s">
        <v>16</v>
      </c>
      <c r="D51" t="s">
        <v>139</v>
      </c>
      <c r="E51" t="s">
        <v>70</v>
      </c>
      <c r="F51" s="1" t="s">
        <v>140</v>
      </c>
      <c r="G51" t="s">
        <v>141</v>
      </c>
      <c r="H51">
        <v>400</v>
      </c>
      <c r="I51" s="2">
        <v>44216</v>
      </c>
      <c r="J51" s="2">
        <v>44216</v>
      </c>
      <c r="K51">
        <v>400</v>
      </c>
    </row>
    <row r="52" spans="1:11" x14ac:dyDescent="0.25">
      <c r="A52" t="str">
        <f>"Z693049BDE"</f>
        <v>Z693049BDE</v>
      </c>
      <c r="B52" t="str">
        <f t="shared" si="1"/>
        <v>06363391001</v>
      </c>
      <c r="C52" t="s">
        <v>16</v>
      </c>
      <c r="D52" t="s">
        <v>142</v>
      </c>
      <c r="E52" t="s">
        <v>70</v>
      </c>
      <c r="F52" s="1" t="s">
        <v>143</v>
      </c>
      <c r="G52" t="s">
        <v>144</v>
      </c>
      <c r="H52">
        <v>180</v>
      </c>
      <c r="I52" s="2">
        <v>44217</v>
      </c>
      <c r="J52" s="2">
        <v>44217</v>
      </c>
      <c r="K52">
        <v>180</v>
      </c>
    </row>
    <row r="53" spans="1:11" x14ac:dyDescent="0.25">
      <c r="A53" t="str">
        <f>"81642242C7"</f>
        <v>81642242C7</v>
      </c>
      <c r="B53" t="str">
        <f t="shared" si="1"/>
        <v>06363391001</v>
      </c>
      <c r="C53" t="s">
        <v>16</v>
      </c>
      <c r="D53" t="s">
        <v>145</v>
      </c>
      <c r="E53" t="s">
        <v>18</v>
      </c>
      <c r="F53" s="1" t="s">
        <v>146</v>
      </c>
      <c r="G53" t="s">
        <v>147</v>
      </c>
      <c r="H53">
        <v>58927.199999999997</v>
      </c>
      <c r="I53" s="2">
        <v>44203</v>
      </c>
      <c r="J53" s="2">
        <v>44533</v>
      </c>
      <c r="K53">
        <v>32284.98</v>
      </c>
    </row>
    <row r="54" spans="1:11" x14ac:dyDescent="0.25">
      <c r="A54" t="str">
        <f>"ZE1302285B"</f>
        <v>ZE1302285B</v>
      </c>
      <c r="B54" t="str">
        <f t="shared" si="1"/>
        <v>06363391001</v>
      </c>
      <c r="C54" t="s">
        <v>16</v>
      </c>
      <c r="D54" t="s">
        <v>148</v>
      </c>
      <c r="E54" t="s">
        <v>70</v>
      </c>
      <c r="F54" s="1" t="s">
        <v>72</v>
      </c>
      <c r="G54" t="s">
        <v>73</v>
      </c>
      <c r="H54">
        <v>0</v>
      </c>
      <c r="I54" s="2">
        <v>44212</v>
      </c>
      <c r="J54" s="2">
        <v>44561</v>
      </c>
      <c r="K54">
        <v>3309</v>
      </c>
    </row>
    <row r="55" spans="1:11" x14ac:dyDescent="0.25">
      <c r="A55" t="str">
        <f>"Z403088990"</f>
        <v>Z403088990</v>
      </c>
      <c r="B55" t="str">
        <f t="shared" si="1"/>
        <v>06363391001</v>
      </c>
      <c r="C55" t="s">
        <v>16</v>
      </c>
      <c r="D55" t="s">
        <v>149</v>
      </c>
      <c r="E55" t="s">
        <v>70</v>
      </c>
      <c r="F55" s="1" t="s">
        <v>150</v>
      </c>
      <c r="G55" t="s">
        <v>138</v>
      </c>
      <c r="H55">
        <v>280</v>
      </c>
      <c r="I55" s="2">
        <v>44236</v>
      </c>
      <c r="J55" s="2">
        <v>44236</v>
      </c>
      <c r="K55">
        <v>280</v>
      </c>
    </row>
    <row r="56" spans="1:11" x14ac:dyDescent="0.25">
      <c r="A56" t="str">
        <f>"ZA930B1B53"</f>
        <v>ZA930B1B53</v>
      </c>
      <c r="B56" t="str">
        <f t="shared" si="1"/>
        <v>06363391001</v>
      </c>
      <c r="C56" t="s">
        <v>16</v>
      </c>
      <c r="D56" t="s">
        <v>151</v>
      </c>
      <c r="E56" t="s">
        <v>70</v>
      </c>
      <c r="F56" s="1" t="s">
        <v>152</v>
      </c>
      <c r="G56" t="s">
        <v>153</v>
      </c>
      <c r="H56">
        <v>1273.02</v>
      </c>
      <c r="I56" s="2">
        <v>44250</v>
      </c>
      <c r="J56" s="2">
        <v>44614</v>
      </c>
      <c r="K56">
        <v>0</v>
      </c>
    </row>
    <row r="57" spans="1:11" x14ac:dyDescent="0.25">
      <c r="A57" t="str">
        <f>"Z7C30B1AF6"</f>
        <v>Z7C30B1AF6</v>
      </c>
      <c r="B57" t="str">
        <f t="shared" si="1"/>
        <v>06363391001</v>
      </c>
      <c r="C57" t="s">
        <v>16</v>
      </c>
      <c r="D57" t="s">
        <v>154</v>
      </c>
      <c r="E57" t="s">
        <v>70</v>
      </c>
      <c r="F57" s="1" t="s">
        <v>155</v>
      </c>
      <c r="G57" t="s">
        <v>156</v>
      </c>
      <c r="H57">
        <v>4773.8500000000004</v>
      </c>
      <c r="I57" s="2">
        <v>44250</v>
      </c>
      <c r="J57" s="2">
        <v>44614</v>
      </c>
      <c r="K57">
        <v>0</v>
      </c>
    </row>
    <row r="58" spans="1:11" x14ac:dyDescent="0.25">
      <c r="A58" t="str">
        <f>"8649132185"</f>
        <v>8649132185</v>
      </c>
      <c r="B58" t="str">
        <f t="shared" si="1"/>
        <v>06363391001</v>
      </c>
      <c r="C58" t="s">
        <v>16</v>
      </c>
      <c r="D58" t="s">
        <v>157</v>
      </c>
      <c r="E58" t="s">
        <v>70</v>
      </c>
      <c r="F58" s="1" t="s">
        <v>158</v>
      </c>
      <c r="G58" t="s">
        <v>159</v>
      </c>
      <c r="H58">
        <v>70675</v>
      </c>
      <c r="I58" s="2">
        <v>44256</v>
      </c>
      <c r="J58" s="2">
        <v>44620</v>
      </c>
      <c r="K58">
        <v>44001.15</v>
      </c>
    </row>
    <row r="59" spans="1:11" x14ac:dyDescent="0.25">
      <c r="A59" t="str">
        <f>"ZBD30BD61A"</f>
        <v>ZBD30BD61A</v>
      </c>
      <c r="B59" t="str">
        <f t="shared" si="1"/>
        <v>06363391001</v>
      </c>
      <c r="C59" t="s">
        <v>16</v>
      </c>
      <c r="D59" t="s">
        <v>160</v>
      </c>
      <c r="E59" t="s">
        <v>70</v>
      </c>
      <c r="F59" s="1" t="s">
        <v>161</v>
      </c>
      <c r="G59" t="s">
        <v>162</v>
      </c>
      <c r="H59">
        <v>39525</v>
      </c>
      <c r="I59" s="2">
        <v>44256</v>
      </c>
      <c r="J59" s="2">
        <v>44620</v>
      </c>
      <c r="K59">
        <v>29397.83</v>
      </c>
    </row>
    <row r="60" spans="1:11" x14ac:dyDescent="0.25">
      <c r="A60" t="str">
        <f>"ZB2308C5B4"</f>
        <v>ZB2308C5B4</v>
      </c>
      <c r="B60" t="str">
        <f t="shared" si="1"/>
        <v>06363391001</v>
      </c>
      <c r="C60" t="s">
        <v>16</v>
      </c>
      <c r="D60" t="s">
        <v>163</v>
      </c>
      <c r="E60" t="s">
        <v>70</v>
      </c>
      <c r="F60" s="1" t="s">
        <v>164</v>
      </c>
      <c r="G60" t="s">
        <v>165</v>
      </c>
      <c r="H60">
        <v>9506.5</v>
      </c>
      <c r="I60" s="2">
        <v>44256</v>
      </c>
      <c r="J60" s="2">
        <v>44620</v>
      </c>
      <c r="K60">
        <v>5600.96</v>
      </c>
    </row>
    <row r="61" spans="1:11" x14ac:dyDescent="0.25">
      <c r="A61" t="str">
        <f>"89009532F3"</f>
        <v>89009532F3</v>
      </c>
      <c r="B61" t="str">
        <f t="shared" si="1"/>
        <v>06363391001</v>
      </c>
      <c r="C61" t="s">
        <v>16</v>
      </c>
      <c r="D61" t="s">
        <v>100</v>
      </c>
      <c r="E61" t="s">
        <v>70</v>
      </c>
      <c r="F61" s="1" t="s">
        <v>166</v>
      </c>
      <c r="G61" t="s">
        <v>167</v>
      </c>
      <c r="H61">
        <v>54725</v>
      </c>
      <c r="I61" s="2">
        <v>44256</v>
      </c>
      <c r="J61" s="2">
        <v>44620</v>
      </c>
      <c r="K61">
        <v>0</v>
      </c>
    </row>
    <row r="62" spans="1:11" x14ac:dyDescent="0.25">
      <c r="A62" t="str">
        <f>"Z4330D56E6"</f>
        <v>Z4330D56E6</v>
      </c>
      <c r="B62" t="str">
        <f t="shared" si="1"/>
        <v>06363391001</v>
      </c>
      <c r="C62" t="s">
        <v>16</v>
      </c>
      <c r="D62" t="s">
        <v>168</v>
      </c>
      <c r="E62" t="s">
        <v>70</v>
      </c>
      <c r="F62" s="1" t="s">
        <v>137</v>
      </c>
      <c r="G62" t="s">
        <v>138</v>
      </c>
      <c r="H62">
        <v>350</v>
      </c>
      <c r="I62" s="2">
        <v>44257</v>
      </c>
      <c r="J62" s="2">
        <v>44257</v>
      </c>
      <c r="K62">
        <v>350</v>
      </c>
    </row>
    <row r="63" spans="1:11" x14ac:dyDescent="0.25">
      <c r="A63" t="str">
        <f>"ZF22F5BE56"</f>
        <v>ZF22F5BE56</v>
      </c>
      <c r="B63" t="str">
        <f t="shared" si="1"/>
        <v>06363391001</v>
      </c>
      <c r="C63" t="s">
        <v>16</v>
      </c>
      <c r="D63" t="s">
        <v>169</v>
      </c>
      <c r="E63" t="s">
        <v>60</v>
      </c>
      <c r="F63" s="1" t="s">
        <v>170</v>
      </c>
      <c r="G63" t="s">
        <v>171</v>
      </c>
      <c r="H63">
        <v>14994</v>
      </c>
      <c r="I63" s="2">
        <v>44239</v>
      </c>
      <c r="J63" s="2">
        <v>45333</v>
      </c>
      <c r="K63">
        <v>3703.5</v>
      </c>
    </row>
    <row r="64" spans="1:11" x14ac:dyDescent="0.25">
      <c r="A64" t="str">
        <f>"ZE630EFB55"</f>
        <v>ZE630EFB55</v>
      </c>
      <c r="B64" t="str">
        <f t="shared" si="1"/>
        <v>06363391001</v>
      </c>
      <c r="C64" t="s">
        <v>16</v>
      </c>
      <c r="D64" t="s">
        <v>172</v>
      </c>
      <c r="E64" t="s">
        <v>70</v>
      </c>
      <c r="F64" s="1" t="s">
        <v>173</v>
      </c>
      <c r="G64" t="s">
        <v>141</v>
      </c>
      <c r="H64">
        <v>272.2</v>
      </c>
      <c r="I64" s="2">
        <v>44265</v>
      </c>
      <c r="J64" s="2">
        <v>44265</v>
      </c>
      <c r="K64">
        <v>272.2</v>
      </c>
    </row>
    <row r="65" spans="1:11" x14ac:dyDescent="0.25">
      <c r="A65" t="str">
        <f>"ZAF30F6FE4"</f>
        <v>ZAF30F6FE4</v>
      </c>
      <c r="B65" t="str">
        <f t="shared" si="1"/>
        <v>06363391001</v>
      </c>
      <c r="C65" t="s">
        <v>16</v>
      </c>
      <c r="D65" t="s">
        <v>174</v>
      </c>
      <c r="E65" t="s">
        <v>18</v>
      </c>
      <c r="F65" s="1" t="s">
        <v>175</v>
      </c>
      <c r="G65" t="s">
        <v>176</v>
      </c>
      <c r="H65">
        <v>5265</v>
      </c>
      <c r="I65" s="2">
        <v>44267</v>
      </c>
      <c r="J65" s="2">
        <v>44295</v>
      </c>
      <c r="K65">
        <v>5265</v>
      </c>
    </row>
    <row r="66" spans="1:11" x14ac:dyDescent="0.25">
      <c r="A66" t="str">
        <f>"Z35309C059"</f>
        <v>Z35309C059</v>
      </c>
      <c r="B66" t="str">
        <f t="shared" si="1"/>
        <v>06363391001</v>
      </c>
      <c r="C66" t="s">
        <v>16</v>
      </c>
      <c r="D66" t="s">
        <v>177</v>
      </c>
      <c r="E66" t="s">
        <v>70</v>
      </c>
      <c r="F66" s="1" t="s">
        <v>178</v>
      </c>
      <c r="G66" t="s">
        <v>179</v>
      </c>
      <c r="H66">
        <v>1847</v>
      </c>
      <c r="I66" s="2">
        <v>44242</v>
      </c>
      <c r="J66" s="2">
        <v>44265</v>
      </c>
      <c r="K66">
        <v>1847</v>
      </c>
    </row>
    <row r="67" spans="1:11" x14ac:dyDescent="0.25">
      <c r="A67" t="str">
        <f>"Z833111C43"</f>
        <v>Z833111C43</v>
      </c>
      <c r="B67" t="str">
        <f t="shared" ref="B67:B98" si="2">"06363391001"</f>
        <v>06363391001</v>
      </c>
      <c r="C67" t="s">
        <v>16</v>
      </c>
      <c r="D67" t="s">
        <v>180</v>
      </c>
      <c r="E67" t="s">
        <v>70</v>
      </c>
      <c r="F67" s="1" t="s">
        <v>87</v>
      </c>
      <c r="G67" t="s">
        <v>88</v>
      </c>
      <c r="H67">
        <v>10575</v>
      </c>
      <c r="I67" s="2">
        <v>44287</v>
      </c>
      <c r="J67" s="2">
        <v>44377</v>
      </c>
      <c r="K67">
        <v>10575</v>
      </c>
    </row>
    <row r="68" spans="1:11" x14ac:dyDescent="0.25">
      <c r="A68" t="str">
        <f>"Z62311A37F"</f>
        <v>Z62311A37F</v>
      </c>
      <c r="B68" t="str">
        <f t="shared" si="2"/>
        <v>06363391001</v>
      </c>
      <c r="C68" t="s">
        <v>16</v>
      </c>
      <c r="D68" t="s">
        <v>181</v>
      </c>
      <c r="E68" t="s">
        <v>70</v>
      </c>
      <c r="F68" s="1" t="s">
        <v>106</v>
      </c>
      <c r="G68" t="s">
        <v>107</v>
      </c>
      <c r="H68">
        <v>2325</v>
      </c>
      <c r="I68" s="2">
        <v>44287</v>
      </c>
      <c r="J68" s="2">
        <v>44347</v>
      </c>
      <c r="K68">
        <v>1999.5</v>
      </c>
    </row>
    <row r="69" spans="1:11" x14ac:dyDescent="0.25">
      <c r="A69" t="str">
        <f>"ZF63129076"</f>
        <v>ZF63129076</v>
      </c>
      <c r="B69" t="str">
        <f t="shared" si="2"/>
        <v>06363391001</v>
      </c>
      <c r="C69" t="s">
        <v>16</v>
      </c>
      <c r="D69" t="s">
        <v>182</v>
      </c>
      <c r="E69" t="s">
        <v>70</v>
      </c>
      <c r="F69" s="1" t="s">
        <v>183</v>
      </c>
      <c r="G69" t="s">
        <v>184</v>
      </c>
      <c r="H69">
        <v>1723</v>
      </c>
      <c r="I69" s="2">
        <v>44287</v>
      </c>
      <c r="J69" s="2">
        <v>44296</v>
      </c>
      <c r="K69">
        <v>0</v>
      </c>
    </row>
    <row r="70" spans="1:11" x14ac:dyDescent="0.25">
      <c r="A70" t="str">
        <f>"ZCC3135DD3"</f>
        <v>ZCC3135DD3</v>
      </c>
      <c r="B70" t="str">
        <f t="shared" si="2"/>
        <v>06363391001</v>
      </c>
      <c r="C70" t="s">
        <v>16</v>
      </c>
      <c r="D70" t="s">
        <v>185</v>
      </c>
      <c r="E70" t="s">
        <v>70</v>
      </c>
      <c r="F70" s="1" t="s">
        <v>140</v>
      </c>
      <c r="G70" t="s">
        <v>141</v>
      </c>
      <c r="H70">
        <v>100</v>
      </c>
      <c r="I70" s="2">
        <v>44288</v>
      </c>
      <c r="J70" s="2">
        <v>44288</v>
      </c>
      <c r="K70">
        <v>100</v>
      </c>
    </row>
    <row r="71" spans="1:11" x14ac:dyDescent="0.25">
      <c r="A71" t="str">
        <f>"ZC43107479"</f>
        <v>ZC43107479</v>
      </c>
      <c r="B71" t="str">
        <f t="shared" si="2"/>
        <v>06363391001</v>
      </c>
      <c r="C71" t="s">
        <v>16</v>
      </c>
      <c r="D71" t="s">
        <v>186</v>
      </c>
      <c r="E71" t="s">
        <v>70</v>
      </c>
      <c r="F71" s="1" t="s">
        <v>187</v>
      </c>
      <c r="G71" t="s">
        <v>188</v>
      </c>
      <c r="H71">
        <v>6600</v>
      </c>
      <c r="I71" s="2">
        <v>44280</v>
      </c>
      <c r="J71" s="2">
        <v>44288</v>
      </c>
      <c r="K71">
        <v>6600</v>
      </c>
    </row>
    <row r="72" spans="1:11" x14ac:dyDescent="0.25">
      <c r="A72" t="str">
        <f>"Z92315CF6B"</f>
        <v>Z92315CF6B</v>
      </c>
      <c r="B72" t="str">
        <f t="shared" si="2"/>
        <v>06363391001</v>
      </c>
      <c r="C72" t="s">
        <v>16</v>
      </c>
      <c r="D72" t="s">
        <v>168</v>
      </c>
      <c r="E72" t="s">
        <v>70</v>
      </c>
      <c r="F72" s="1" t="s">
        <v>140</v>
      </c>
      <c r="G72" t="s">
        <v>141</v>
      </c>
      <c r="H72">
        <v>152</v>
      </c>
      <c r="I72" s="2">
        <v>44302</v>
      </c>
      <c r="J72" s="2">
        <v>44302</v>
      </c>
      <c r="K72">
        <v>152</v>
      </c>
    </row>
    <row r="73" spans="1:11" x14ac:dyDescent="0.25">
      <c r="A73" t="str">
        <f>"Z2C2D07BEA"</f>
        <v>Z2C2D07BEA</v>
      </c>
      <c r="B73" t="str">
        <f t="shared" si="2"/>
        <v>06363391001</v>
      </c>
      <c r="C73" t="s">
        <v>16</v>
      </c>
      <c r="D73" t="s">
        <v>189</v>
      </c>
      <c r="E73" t="s">
        <v>60</v>
      </c>
      <c r="F73" s="1" t="s">
        <v>190</v>
      </c>
      <c r="G73" t="s">
        <v>191</v>
      </c>
      <c r="H73">
        <v>10696.05</v>
      </c>
      <c r="I73" s="2">
        <v>44306</v>
      </c>
      <c r="J73" s="2">
        <v>44657</v>
      </c>
      <c r="K73">
        <v>9771.7199999999993</v>
      </c>
    </row>
    <row r="74" spans="1:11" x14ac:dyDescent="0.25">
      <c r="A74" t="str">
        <f>"Z5A313606F"</f>
        <v>Z5A313606F</v>
      </c>
      <c r="B74" t="str">
        <f t="shared" si="2"/>
        <v>06363391001</v>
      </c>
      <c r="C74" t="s">
        <v>16</v>
      </c>
      <c r="D74" t="s">
        <v>192</v>
      </c>
      <c r="E74" t="s">
        <v>70</v>
      </c>
      <c r="F74" s="1" t="s">
        <v>193</v>
      </c>
      <c r="G74" t="s">
        <v>194</v>
      </c>
      <c r="H74">
        <v>35269.879999999997</v>
      </c>
      <c r="I74" s="2">
        <v>44300</v>
      </c>
      <c r="J74" s="2">
        <v>44847</v>
      </c>
      <c r="K74">
        <v>4060.74</v>
      </c>
    </row>
    <row r="75" spans="1:11" x14ac:dyDescent="0.25">
      <c r="A75" t="str">
        <f>"ZA2312FE2F"</f>
        <v>ZA2312FE2F</v>
      </c>
      <c r="B75" t="str">
        <f t="shared" si="2"/>
        <v>06363391001</v>
      </c>
      <c r="C75" t="s">
        <v>16</v>
      </c>
      <c r="D75" t="s">
        <v>195</v>
      </c>
      <c r="E75" t="s">
        <v>70</v>
      </c>
      <c r="F75" s="1" t="s">
        <v>196</v>
      </c>
      <c r="G75" t="s">
        <v>197</v>
      </c>
      <c r="H75">
        <v>6537.62</v>
      </c>
      <c r="I75" s="2">
        <v>44309</v>
      </c>
      <c r="J75" s="2">
        <v>44672</v>
      </c>
      <c r="K75">
        <v>6516.81</v>
      </c>
    </row>
    <row r="76" spans="1:11" x14ac:dyDescent="0.25">
      <c r="A76" t="str">
        <f>"87166349EC"</f>
        <v>87166349EC</v>
      </c>
      <c r="B76" t="str">
        <f t="shared" si="2"/>
        <v>06363391001</v>
      </c>
      <c r="C76" t="s">
        <v>16</v>
      </c>
      <c r="D76" t="s">
        <v>198</v>
      </c>
      <c r="E76" t="s">
        <v>18</v>
      </c>
      <c r="F76" s="1" t="s">
        <v>199</v>
      </c>
      <c r="G76" t="s">
        <v>200</v>
      </c>
      <c r="H76">
        <v>0</v>
      </c>
      <c r="I76" s="2">
        <v>44409</v>
      </c>
      <c r="J76" s="2">
        <v>44773</v>
      </c>
      <c r="K76">
        <v>91132.63</v>
      </c>
    </row>
    <row r="77" spans="1:11" x14ac:dyDescent="0.25">
      <c r="A77" t="str">
        <f>"ZD9319BBED"</f>
        <v>ZD9319BBED</v>
      </c>
      <c r="B77" t="str">
        <f t="shared" si="2"/>
        <v>06363391001</v>
      </c>
      <c r="C77" t="s">
        <v>16</v>
      </c>
      <c r="D77" t="s">
        <v>201</v>
      </c>
      <c r="E77" t="s">
        <v>70</v>
      </c>
      <c r="F77" s="1" t="s">
        <v>202</v>
      </c>
      <c r="G77" t="s">
        <v>203</v>
      </c>
      <c r="H77">
        <v>0</v>
      </c>
      <c r="I77" s="2">
        <v>44197</v>
      </c>
      <c r="J77" s="2">
        <v>44408</v>
      </c>
      <c r="K77">
        <v>27151.95</v>
      </c>
    </row>
    <row r="78" spans="1:11" x14ac:dyDescent="0.25">
      <c r="A78" t="str">
        <f>"Z9E31C8F4C"</f>
        <v>Z9E31C8F4C</v>
      </c>
      <c r="B78" t="str">
        <f t="shared" si="2"/>
        <v>06363391001</v>
      </c>
      <c r="C78" t="s">
        <v>16</v>
      </c>
      <c r="D78" t="s">
        <v>204</v>
      </c>
      <c r="E78" t="s">
        <v>70</v>
      </c>
      <c r="F78" s="1" t="s">
        <v>205</v>
      </c>
      <c r="G78" t="s">
        <v>206</v>
      </c>
      <c r="H78">
        <v>550</v>
      </c>
      <c r="I78" s="2">
        <v>44271</v>
      </c>
      <c r="J78" s="2">
        <v>44334</v>
      </c>
      <c r="K78">
        <v>550</v>
      </c>
    </row>
    <row r="79" spans="1:11" x14ac:dyDescent="0.25">
      <c r="A79" t="str">
        <f>"Z18308BB92"</f>
        <v>Z18308BB92</v>
      </c>
      <c r="B79" t="str">
        <f t="shared" si="2"/>
        <v>06363391001</v>
      </c>
      <c r="C79" t="s">
        <v>16</v>
      </c>
      <c r="D79" t="s">
        <v>207</v>
      </c>
      <c r="E79" t="s">
        <v>70</v>
      </c>
      <c r="F79" s="1" t="s">
        <v>106</v>
      </c>
      <c r="G79" t="s">
        <v>107</v>
      </c>
      <c r="H79">
        <v>992</v>
      </c>
      <c r="I79" s="2">
        <v>44256</v>
      </c>
      <c r="J79" s="2">
        <v>44286</v>
      </c>
      <c r="K79">
        <v>744</v>
      </c>
    </row>
    <row r="80" spans="1:11" x14ac:dyDescent="0.25">
      <c r="A80" t="str">
        <f>"ZB73184BE9"</f>
        <v>ZB73184BE9</v>
      </c>
      <c r="B80" t="str">
        <f t="shared" si="2"/>
        <v>06363391001</v>
      </c>
      <c r="C80" t="s">
        <v>16</v>
      </c>
      <c r="D80" t="s">
        <v>208</v>
      </c>
      <c r="E80" t="s">
        <v>70</v>
      </c>
      <c r="F80" s="1" t="s">
        <v>209</v>
      </c>
      <c r="G80" t="s">
        <v>210</v>
      </c>
      <c r="H80">
        <v>14326.82</v>
      </c>
      <c r="I80" s="2">
        <v>44344</v>
      </c>
      <c r="J80" s="2">
        <v>44377</v>
      </c>
      <c r="K80">
        <v>14326.81</v>
      </c>
    </row>
    <row r="81" spans="1:11" x14ac:dyDescent="0.25">
      <c r="A81" t="str">
        <f>"Z44302F80F"</f>
        <v>Z44302F80F</v>
      </c>
      <c r="B81" t="str">
        <f t="shared" si="2"/>
        <v>06363391001</v>
      </c>
      <c r="C81" t="s">
        <v>16</v>
      </c>
      <c r="D81" t="s">
        <v>211</v>
      </c>
      <c r="E81" t="s">
        <v>70</v>
      </c>
      <c r="F81" s="1" t="s">
        <v>212</v>
      </c>
      <c r="G81" t="s">
        <v>213</v>
      </c>
      <c r="H81">
        <v>1890</v>
      </c>
      <c r="I81" s="2">
        <v>44256</v>
      </c>
      <c r="J81" s="2">
        <v>44561</v>
      </c>
      <c r="K81">
        <v>1890</v>
      </c>
    </row>
    <row r="82" spans="1:11" x14ac:dyDescent="0.25">
      <c r="A82" t="str">
        <f>"8748820AA6"</f>
        <v>8748820AA6</v>
      </c>
      <c r="B82" t="str">
        <f t="shared" si="2"/>
        <v>06363391001</v>
      </c>
      <c r="C82" t="s">
        <v>16</v>
      </c>
      <c r="D82" t="s">
        <v>214</v>
      </c>
      <c r="E82" t="s">
        <v>18</v>
      </c>
      <c r="F82" s="1" t="s">
        <v>215</v>
      </c>
      <c r="G82" t="s">
        <v>216</v>
      </c>
      <c r="H82">
        <v>127433.91</v>
      </c>
      <c r="I82" s="2">
        <v>44341</v>
      </c>
      <c r="J82" s="2">
        <v>45437</v>
      </c>
      <c r="K82">
        <v>10728.71</v>
      </c>
    </row>
    <row r="83" spans="1:11" x14ac:dyDescent="0.25">
      <c r="A83" t="str">
        <f>"8715826F22"</f>
        <v>8715826F22</v>
      </c>
      <c r="B83" t="str">
        <f t="shared" si="2"/>
        <v>06363391001</v>
      </c>
      <c r="C83" t="s">
        <v>16</v>
      </c>
      <c r="D83" t="s">
        <v>217</v>
      </c>
      <c r="E83" t="s">
        <v>18</v>
      </c>
      <c r="F83" s="1" t="s">
        <v>67</v>
      </c>
      <c r="G83" t="s">
        <v>68</v>
      </c>
      <c r="H83">
        <v>0</v>
      </c>
      <c r="I83" s="2">
        <v>44409</v>
      </c>
      <c r="J83" s="2">
        <v>44773</v>
      </c>
      <c r="K83">
        <v>38264.730000000003</v>
      </c>
    </row>
    <row r="84" spans="1:11" x14ac:dyDescent="0.25">
      <c r="A84" t="str">
        <f>"ZB7326AF88"</f>
        <v>ZB7326AF88</v>
      </c>
      <c r="B84" t="str">
        <f t="shared" si="2"/>
        <v>06363391001</v>
      </c>
      <c r="C84" t="s">
        <v>16</v>
      </c>
      <c r="D84" t="s">
        <v>218</v>
      </c>
      <c r="E84" t="s">
        <v>70</v>
      </c>
      <c r="F84" s="1" t="s">
        <v>219</v>
      </c>
      <c r="G84" t="s">
        <v>220</v>
      </c>
      <c r="H84">
        <v>390</v>
      </c>
      <c r="I84" s="2">
        <v>44407</v>
      </c>
      <c r="J84" s="2">
        <v>44407</v>
      </c>
      <c r="K84">
        <v>390</v>
      </c>
    </row>
    <row r="85" spans="1:11" x14ac:dyDescent="0.25">
      <c r="A85" t="str">
        <f>"Z9132B827C"</f>
        <v>Z9132B827C</v>
      </c>
      <c r="B85" t="str">
        <f t="shared" si="2"/>
        <v>06363391001</v>
      </c>
      <c r="C85" t="s">
        <v>16</v>
      </c>
      <c r="D85" t="s">
        <v>221</v>
      </c>
      <c r="E85" t="s">
        <v>70</v>
      </c>
      <c r="F85" s="1" t="s">
        <v>219</v>
      </c>
      <c r="G85" t="s">
        <v>220</v>
      </c>
      <c r="H85">
        <v>300</v>
      </c>
      <c r="I85" s="2">
        <v>44431</v>
      </c>
      <c r="J85" s="2">
        <v>44439</v>
      </c>
      <c r="K85">
        <v>300</v>
      </c>
    </row>
    <row r="86" spans="1:11" x14ac:dyDescent="0.25">
      <c r="A86" t="str">
        <f>"8669077CA4"</f>
        <v>8669077CA4</v>
      </c>
      <c r="B86" t="str">
        <f t="shared" si="2"/>
        <v>06363391001</v>
      </c>
      <c r="C86" t="s">
        <v>16</v>
      </c>
      <c r="D86" t="s">
        <v>222</v>
      </c>
      <c r="E86" t="s">
        <v>18</v>
      </c>
      <c r="F86" s="1" t="s">
        <v>223</v>
      </c>
      <c r="G86" t="s">
        <v>224</v>
      </c>
      <c r="H86">
        <v>382469.14</v>
      </c>
      <c r="I86" s="2">
        <v>44348</v>
      </c>
      <c r="J86" s="2">
        <v>45704</v>
      </c>
      <c r="K86">
        <v>14340.73</v>
      </c>
    </row>
    <row r="87" spans="1:11" x14ac:dyDescent="0.25">
      <c r="A87" t="str">
        <f>"86079229F1"</f>
        <v>86079229F1</v>
      </c>
      <c r="B87" t="str">
        <f t="shared" si="2"/>
        <v>06363391001</v>
      </c>
      <c r="C87" t="s">
        <v>16</v>
      </c>
      <c r="D87" t="s">
        <v>35</v>
      </c>
      <c r="E87" t="s">
        <v>18</v>
      </c>
      <c r="F87" s="1" t="s">
        <v>36</v>
      </c>
      <c r="G87" t="s">
        <v>37</v>
      </c>
      <c r="H87">
        <v>43373.99</v>
      </c>
      <c r="I87" s="2">
        <v>44230</v>
      </c>
      <c r="J87" s="2">
        <v>44592</v>
      </c>
      <c r="K87">
        <v>9387.94</v>
      </c>
    </row>
    <row r="88" spans="1:11" x14ac:dyDescent="0.25">
      <c r="A88" t="str">
        <f>"Z9032F3654"</f>
        <v>Z9032F3654</v>
      </c>
      <c r="B88" t="str">
        <f t="shared" si="2"/>
        <v>06363391001</v>
      </c>
      <c r="C88" t="s">
        <v>16</v>
      </c>
      <c r="D88" t="s">
        <v>225</v>
      </c>
      <c r="E88" t="s">
        <v>70</v>
      </c>
      <c r="F88" s="1" t="s">
        <v>226</v>
      </c>
      <c r="G88" t="s">
        <v>227</v>
      </c>
      <c r="H88">
        <v>240</v>
      </c>
      <c r="I88" s="2">
        <v>44447</v>
      </c>
      <c r="J88" s="2">
        <v>44561</v>
      </c>
      <c r="K88">
        <v>240</v>
      </c>
    </row>
    <row r="89" spans="1:11" x14ac:dyDescent="0.25">
      <c r="A89" t="str">
        <f>"Z5432B6E1F"</f>
        <v>Z5432B6E1F</v>
      </c>
      <c r="B89" t="str">
        <f t="shared" si="2"/>
        <v>06363391001</v>
      </c>
      <c r="C89" t="s">
        <v>16</v>
      </c>
      <c r="D89" t="s">
        <v>228</v>
      </c>
      <c r="E89" t="s">
        <v>70</v>
      </c>
      <c r="F89" s="1" t="s">
        <v>226</v>
      </c>
      <c r="G89" t="s">
        <v>227</v>
      </c>
      <c r="H89">
        <v>240</v>
      </c>
      <c r="I89" s="2">
        <v>44417</v>
      </c>
      <c r="J89" s="2">
        <v>44561</v>
      </c>
      <c r="K89">
        <v>240</v>
      </c>
    </row>
    <row r="90" spans="1:11" x14ac:dyDescent="0.25">
      <c r="A90" t="str">
        <f>"Z7C3317B42"</f>
        <v>Z7C3317B42</v>
      </c>
      <c r="B90" t="str">
        <f t="shared" si="2"/>
        <v>06363391001</v>
      </c>
      <c r="C90" t="s">
        <v>16</v>
      </c>
      <c r="D90" t="s">
        <v>229</v>
      </c>
      <c r="E90" t="s">
        <v>18</v>
      </c>
      <c r="F90" s="1" t="s">
        <v>175</v>
      </c>
      <c r="G90" t="s">
        <v>176</v>
      </c>
      <c r="H90">
        <v>5022</v>
      </c>
      <c r="I90" s="2">
        <v>44459</v>
      </c>
      <c r="J90" s="2">
        <v>44484</v>
      </c>
      <c r="K90">
        <v>5022</v>
      </c>
    </row>
    <row r="91" spans="1:11" x14ac:dyDescent="0.25">
      <c r="A91" t="str">
        <f>"ZAA3337CAD"</f>
        <v>ZAA3337CAD</v>
      </c>
      <c r="B91" t="str">
        <f t="shared" si="2"/>
        <v>06363391001</v>
      </c>
      <c r="C91" t="s">
        <v>16</v>
      </c>
      <c r="D91" t="s">
        <v>230</v>
      </c>
      <c r="E91" t="s">
        <v>18</v>
      </c>
      <c r="F91" s="1" t="s">
        <v>175</v>
      </c>
      <c r="G91" t="s">
        <v>176</v>
      </c>
      <c r="H91">
        <v>5832</v>
      </c>
      <c r="I91" s="2">
        <v>44468</v>
      </c>
      <c r="J91" s="2">
        <v>44487</v>
      </c>
      <c r="K91">
        <v>5832</v>
      </c>
    </row>
    <row r="92" spans="1:11" x14ac:dyDescent="0.25">
      <c r="A92" t="str">
        <f>"Z48331F587"</f>
        <v>Z48331F587</v>
      </c>
      <c r="B92" t="str">
        <f t="shared" si="2"/>
        <v>06363391001</v>
      </c>
      <c r="C92" t="s">
        <v>16</v>
      </c>
      <c r="D92" t="s">
        <v>231</v>
      </c>
      <c r="E92" t="s">
        <v>70</v>
      </c>
      <c r="F92" s="1" t="s">
        <v>232</v>
      </c>
      <c r="G92" t="s">
        <v>233</v>
      </c>
      <c r="H92">
        <v>1552</v>
      </c>
      <c r="I92" s="2">
        <v>44467</v>
      </c>
      <c r="J92" s="2">
        <v>44475</v>
      </c>
      <c r="K92">
        <v>1552</v>
      </c>
    </row>
    <row r="93" spans="1:11" x14ac:dyDescent="0.25">
      <c r="A93" t="str">
        <f>"ZCD32A7070"</f>
        <v>ZCD32A7070</v>
      </c>
      <c r="B93" t="str">
        <f t="shared" si="2"/>
        <v>06363391001</v>
      </c>
      <c r="C93" t="s">
        <v>16</v>
      </c>
      <c r="D93" t="s">
        <v>234</v>
      </c>
      <c r="E93" t="s">
        <v>70</v>
      </c>
      <c r="F93" s="1" t="s">
        <v>235</v>
      </c>
      <c r="G93" t="s">
        <v>236</v>
      </c>
      <c r="H93">
        <v>12000</v>
      </c>
      <c r="I93" s="2">
        <v>44431</v>
      </c>
      <c r="J93" s="2">
        <v>44926</v>
      </c>
      <c r="K93">
        <v>1000</v>
      </c>
    </row>
    <row r="94" spans="1:11" x14ac:dyDescent="0.25">
      <c r="A94" t="str">
        <f>"Z61334DB9E"</f>
        <v>Z61334DB9E</v>
      </c>
      <c r="B94" t="str">
        <f t="shared" si="2"/>
        <v>06363391001</v>
      </c>
      <c r="C94" t="s">
        <v>16</v>
      </c>
      <c r="D94" t="s">
        <v>237</v>
      </c>
      <c r="E94" t="s">
        <v>70</v>
      </c>
      <c r="F94" s="1" t="s">
        <v>238</v>
      </c>
      <c r="G94" t="s">
        <v>239</v>
      </c>
      <c r="H94">
        <v>4948</v>
      </c>
      <c r="I94" s="2">
        <v>44482</v>
      </c>
      <c r="J94" s="2">
        <v>44491</v>
      </c>
      <c r="K94">
        <v>4947.99</v>
      </c>
    </row>
    <row r="95" spans="1:11" x14ac:dyDescent="0.25">
      <c r="A95" t="str">
        <f>"Z99334DC01"</f>
        <v>Z99334DC01</v>
      </c>
      <c r="B95" t="str">
        <f t="shared" si="2"/>
        <v>06363391001</v>
      </c>
      <c r="C95" t="s">
        <v>16</v>
      </c>
      <c r="D95" t="s">
        <v>240</v>
      </c>
      <c r="E95" t="s">
        <v>70</v>
      </c>
      <c r="F95" s="1" t="s">
        <v>241</v>
      </c>
      <c r="G95" t="s">
        <v>242</v>
      </c>
      <c r="H95">
        <v>908.2</v>
      </c>
      <c r="I95" s="2">
        <v>44480</v>
      </c>
      <c r="J95" s="2">
        <v>44483</v>
      </c>
      <c r="K95">
        <v>908.2</v>
      </c>
    </row>
    <row r="96" spans="1:11" x14ac:dyDescent="0.25">
      <c r="A96" t="str">
        <f>"ZAD3298553"</f>
        <v>ZAD3298553</v>
      </c>
      <c r="B96" t="str">
        <f t="shared" si="2"/>
        <v>06363391001</v>
      </c>
      <c r="C96" t="s">
        <v>16</v>
      </c>
      <c r="D96" t="s">
        <v>243</v>
      </c>
      <c r="E96" t="s">
        <v>70</v>
      </c>
      <c r="F96" s="1" t="s">
        <v>244</v>
      </c>
      <c r="G96" t="s">
        <v>245</v>
      </c>
      <c r="H96">
        <v>2600</v>
      </c>
      <c r="I96" s="2">
        <v>44494</v>
      </c>
      <c r="J96" s="2">
        <v>44494</v>
      </c>
      <c r="K96">
        <v>2600</v>
      </c>
    </row>
    <row r="97" spans="1:11" x14ac:dyDescent="0.25">
      <c r="A97" t="str">
        <f>"8952255288"</f>
        <v>8952255288</v>
      </c>
      <c r="B97" t="str">
        <f t="shared" si="2"/>
        <v>06363391001</v>
      </c>
      <c r="C97" t="s">
        <v>16</v>
      </c>
      <c r="D97" t="s">
        <v>246</v>
      </c>
      <c r="E97" t="s">
        <v>18</v>
      </c>
      <c r="F97" s="1" t="s">
        <v>247</v>
      </c>
      <c r="G97" t="s">
        <v>248</v>
      </c>
      <c r="H97">
        <v>85302</v>
      </c>
      <c r="I97" s="2">
        <v>44562</v>
      </c>
      <c r="J97" s="2">
        <v>46387</v>
      </c>
      <c r="K97">
        <v>0</v>
      </c>
    </row>
    <row r="98" spans="1:11" x14ac:dyDescent="0.25">
      <c r="A98" t="str">
        <f>"ZA43387D83"</f>
        <v>ZA43387D83</v>
      </c>
      <c r="B98" t="str">
        <f t="shared" si="2"/>
        <v>06363391001</v>
      </c>
      <c r="C98" t="s">
        <v>16</v>
      </c>
      <c r="D98" t="s">
        <v>249</v>
      </c>
      <c r="E98" t="s">
        <v>70</v>
      </c>
      <c r="F98" s="1" t="s">
        <v>250</v>
      </c>
      <c r="G98" t="s">
        <v>251</v>
      </c>
      <c r="H98">
        <v>721.15</v>
      </c>
      <c r="I98" s="2">
        <v>44501</v>
      </c>
      <c r="J98" s="2">
        <v>44865</v>
      </c>
      <c r="K98">
        <v>721.15</v>
      </c>
    </row>
    <row r="99" spans="1:11" x14ac:dyDescent="0.25">
      <c r="A99" t="str">
        <f>"ZBE33AFBF1"</f>
        <v>ZBE33AFBF1</v>
      </c>
      <c r="B99" t="str">
        <f t="shared" ref="B99:B117" si="3">"06363391001"</f>
        <v>06363391001</v>
      </c>
      <c r="C99" t="s">
        <v>16</v>
      </c>
      <c r="D99" t="s">
        <v>252</v>
      </c>
      <c r="E99" t="s">
        <v>70</v>
      </c>
      <c r="F99" s="1" t="s">
        <v>253</v>
      </c>
      <c r="G99" t="s">
        <v>254</v>
      </c>
      <c r="H99">
        <v>997.7</v>
      </c>
      <c r="I99" s="2">
        <v>44504</v>
      </c>
      <c r="J99" s="2">
        <v>44530</v>
      </c>
      <c r="K99">
        <v>997.7</v>
      </c>
    </row>
    <row r="100" spans="1:11" x14ac:dyDescent="0.25">
      <c r="A100" t="str">
        <f>"Z6933BCF5D"</f>
        <v>Z6933BCF5D</v>
      </c>
      <c r="B100" t="str">
        <f t="shared" si="3"/>
        <v>06363391001</v>
      </c>
      <c r="C100" t="s">
        <v>16</v>
      </c>
      <c r="D100" t="s">
        <v>255</v>
      </c>
      <c r="E100" t="s">
        <v>70</v>
      </c>
      <c r="F100" s="1" t="s">
        <v>45</v>
      </c>
      <c r="G100" t="s">
        <v>46</v>
      </c>
      <c r="H100">
        <v>4727.5200000000004</v>
      </c>
      <c r="I100" s="2">
        <v>44523</v>
      </c>
      <c r="J100" s="2">
        <v>44614</v>
      </c>
      <c r="K100">
        <v>0</v>
      </c>
    </row>
    <row r="101" spans="1:11" x14ac:dyDescent="0.25">
      <c r="A101" t="str">
        <f>"Z8333D20CA"</f>
        <v>Z8333D20CA</v>
      </c>
      <c r="B101" t="str">
        <f t="shared" si="3"/>
        <v>06363391001</v>
      </c>
      <c r="C101" t="s">
        <v>16</v>
      </c>
      <c r="D101" t="s">
        <v>256</v>
      </c>
      <c r="E101" t="s">
        <v>70</v>
      </c>
      <c r="F101" s="1" t="s">
        <v>212</v>
      </c>
      <c r="G101" t="s">
        <v>213</v>
      </c>
      <c r="H101">
        <v>887.2</v>
      </c>
      <c r="I101" s="2">
        <v>44515</v>
      </c>
      <c r="J101" s="2">
        <v>44530</v>
      </c>
      <c r="K101">
        <v>887.2</v>
      </c>
    </row>
    <row r="102" spans="1:11" x14ac:dyDescent="0.25">
      <c r="A102" t="str">
        <f>"ZC633B555C"</f>
        <v>ZC633B555C</v>
      </c>
      <c r="B102" t="str">
        <f t="shared" si="3"/>
        <v>06363391001</v>
      </c>
      <c r="C102" t="s">
        <v>16</v>
      </c>
      <c r="D102" t="s">
        <v>257</v>
      </c>
      <c r="E102" t="s">
        <v>70</v>
      </c>
      <c r="F102" s="1" t="s">
        <v>258</v>
      </c>
      <c r="G102" t="s">
        <v>259</v>
      </c>
      <c r="H102">
        <v>700</v>
      </c>
      <c r="I102" s="2">
        <v>44508</v>
      </c>
      <c r="J102" s="2">
        <v>44512</v>
      </c>
      <c r="K102">
        <v>700</v>
      </c>
    </row>
    <row r="103" spans="1:11" x14ac:dyDescent="0.25">
      <c r="A103" t="str">
        <f>"ZAB33B54F2"</f>
        <v>ZAB33B54F2</v>
      </c>
      <c r="B103" t="str">
        <f t="shared" si="3"/>
        <v>06363391001</v>
      </c>
      <c r="C103" t="s">
        <v>16</v>
      </c>
      <c r="D103" t="s">
        <v>257</v>
      </c>
      <c r="E103" t="s">
        <v>70</v>
      </c>
      <c r="F103" s="1" t="s">
        <v>260</v>
      </c>
      <c r="G103" t="s">
        <v>261</v>
      </c>
      <c r="H103">
        <v>457</v>
      </c>
      <c r="I103" s="2">
        <v>44508</v>
      </c>
      <c r="J103" s="2">
        <v>44512</v>
      </c>
      <c r="K103">
        <v>457</v>
      </c>
    </row>
    <row r="104" spans="1:11" x14ac:dyDescent="0.25">
      <c r="A104" t="str">
        <f>"Z3433CBB19"</f>
        <v>Z3433CBB19</v>
      </c>
      <c r="B104" t="str">
        <f t="shared" si="3"/>
        <v>06363391001</v>
      </c>
      <c r="C104" t="s">
        <v>16</v>
      </c>
      <c r="D104" t="s">
        <v>262</v>
      </c>
      <c r="E104" t="s">
        <v>70</v>
      </c>
      <c r="F104" s="1" t="s">
        <v>263</v>
      </c>
      <c r="G104" t="s">
        <v>264</v>
      </c>
      <c r="H104">
        <v>450</v>
      </c>
      <c r="I104" s="2">
        <v>44522</v>
      </c>
      <c r="J104" s="2">
        <v>44522</v>
      </c>
      <c r="K104">
        <v>450</v>
      </c>
    </row>
    <row r="105" spans="1:11" x14ac:dyDescent="0.25">
      <c r="A105" t="str">
        <f>"Z8E33D1411"</f>
        <v>Z8E33D1411</v>
      </c>
      <c r="B105" t="str">
        <f t="shared" si="3"/>
        <v>06363391001</v>
      </c>
      <c r="C105" t="s">
        <v>16</v>
      </c>
      <c r="D105" t="s">
        <v>265</v>
      </c>
      <c r="E105" t="s">
        <v>70</v>
      </c>
      <c r="F105" s="1" t="s">
        <v>266</v>
      </c>
      <c r="G105" t="s">
        <v>65</v>
      </c>
      <c r="H105">
        <v>950</v>
      </c>
      <c r="I105" s="2">
        <v>44509</v>
      </c>
      <c r="J105" s="2">
        <v>44561</v>
      </c>
      <c r="K105">
        <v>950</v>
      </c>
    </row>
    <row r="106" spans="1:11" x14ac:dyDescent="0.25">
      <c r="A106" t="str">
        <f>"ZA033E9652"</f>
        <v>ZA033E9652</v>
      </c>
      <c r="B106" t="str">
        <f t="shared" si="3"/>
        <v>06363391001</v>
      </c>
      <c r="C106" t="s">
        <v>16</v>
      </c>
      <c r="D106" t="s">
        <v>230</v>
      </c>
      <c r="E106" t="s">
        <v>18</v>
      </c>
      <c r="F106" s="1" t="s">
        <v>175</v>
      </c>
      <c r="G106" t="s">
        <v>176</v>
      </c>
      <c r="H106">
        <v>5076</v>
      </c>
      <c r="I106" s="2">
        <v>44516</v>
      </c>
      <c r="J106" s="2">
        <v>44530</v>
      </c>
      <c r="K106">
        <v>5076</v>
      </c>
    </row>
    <row r="107" spans="1:11" x14ac:dyDescent="0.25">
      <c r="A107" t="str">
        <f>"Z8A34013AD"</f>
        <v>Z8A34013AD</v>
      </c>
      <c r="B107" t="str">
        <f t="shared" si="3"/>
        <v>06363391001</v>
      </c>
      <c r="C107" t="s">
        <v>16</v>
      </c>
      <c r="D107" t="s">
        <v>267</v>
      </c>
      <c r="E107" t="s">
        <v>70</v>
      </c>
      <c r="F107" s="1" t="s">
        <v>178</v>
      </c>
      <c r="G107" t="s">
        <v>179</v>
      </c>
      <c r="H107">
        <v>375</v>
      </c>
      <c r="I107" s="2">
        <v>44522</v>
      </c>
      <c r="J107" s="2">
        <v>44547</v>
      </c>
      <c r="K107">
        <v>375</v>
      </c>
    </row>
    <row r="108" spans="1:11" x14ac:dyDescent="0.25">
      <c r="A108" t="str">
        <f>"Z3E3129BA8"</f>
        <v>Z3E3129BA8</v>
      </c>
      <c r="B108" t="str">
        <f t="shared" si="3"/>
        <v>06363391001</v>
      </c>
      <c r="C108" t="s">
        <v>16</v>
      </c>
      <c r="D108" t="s">
        <v>268</v>
      </c>
      <c r="E108" t="s">
        <v>60</v>
      </c>
      <c r="F108" s="1" t="s">
        <v>269</v>
      </c>
      <c r="G108" t="s">
        <v>270</v>
      </c>
      <c r="H108">
        <v>20500</v>
      </c>
      <c r="I108" s="2">
        <v>44490</v>
      </c>
      <c r="J108" s="2">
        <v>44945</v>
      </c>
      <c r="K108">
        <v>990.19</v>
      </c>
    </row>
    <row r="109" spans="1:11" x14ac:dyDescent="0.25">
      <c r="A109" t="str">
        <f>"Z58340D514"</f>
        <v>Z58340D514</v>
      </c>
      <c r="B109" t="str">
        <f t="shared" si="3"/>
        <v>06363391001</v>
      </c>
      <c r="C109" t="s">
        <v>16</v>
      </c>
      <c r="D109" t="s">
        <v>271</v>
      </c>
      <c r="E109" t="s">
        <v>70</v>
      </c>
      <c r="F109" s="1" t="s">
        <v>272</v>
      </c>
      <c r="G109" t="s">
        <v>273</v>
      </c>
      <c r="H109">
        <v>1770</v>
      </c>
      <c r="I109" s="2">
        <v>44538</v>
      </c>
      <c r="J109" s="2">
        <v>44544</v>
      </c>
      <c r="K109">
        <v>1770</v>
      </c>
    </row>
    <row r="110" spans="1:11" x14ac:dyDescent="0.25">
      <c r="A110" t="str">
        <f>"ZEF34A7098"</f>
        <v>ZEF34A7098</v>
      </c>
      <c r="B110" t="str">
        <f t="shared" si="3"/>
        <v>06363391001</v>
      </c>
      <c r="C110" t="s">
        <v>16</v>
      </c>
      <c r="D110" t="s">
        <v>274</v>
      </c>
      <c r="E110" t="s">
        <v>70</v>
      </c>
      <c r="F110" s="1" t="s">
        <v>260</v>
      </c>
      <c r="G110" t="s">
        <v>261</v>
      </c>
      <c r="H110">
        <v>457</v>
      </c>
      <c r="I110" s="2">
        <v>44571</v>
      </c>
      <c r="J110" s="2">
        <v>44576</v>
      </c>
      <c r="K110">
        <v>0</v>
      </c>
    </row>
    <row r="111" spans="1:11" x14ac:dyDescent="0.25">
      <c r="A111" t="str">
        <f>"ZED32C2B69"</f>
        <v>ZED32C2B69</v>
      </c>
      <c r="B111" t="str">
        <f t="shared" si="3"/>
        <v>06363391001</v>
      </c>
      <c r="C111" t="s">
        <v>16</v>
      </c>
      <c r="D111" t="s">
        <v>275</v>
      </c>
      <c r="E111" t="s">
        <v>70</v>
      </c>
      <c r="F111" s="1" t="s">
        <v>276</v>
      </c>
      <c r="G111" t="s">
        <v>277</v>
      </c>
      <c r="H111">
        <v>8338</v>
      </c>
      <c r="I111" s="2">
        <v>44473</v>
      </c>
      <c r="J111" s="2">
        <v>44498</v>
      </c>
      <c r="K111">
        <v>0</v>
      </c>
    </row>
    <row r="112" spans="1:11" x14ac:dyDescent="0.25">
      <c r="A112" t="str">
        <f>"Z8033C088C"</f>
        <v>Z8033C088C</v>
      </c>
      <c r="B112" t="str">
        <f t="shared" si="3"/>
        <v>06363391001</v>
      </c>
      <c r="C112" t="s">
        <v>16</v>
      </c>
      <c r="D112" t="s">
        <v>278</v>
      </c>
      <c r="E112" t="s">
        <v>70</v>
      </c>
      <c r="F112" s="1" t="s">
        <v>279</v>
      </c>
      <c r="G112" t="s">
        <v>280</v>
      </c>
      <c r="H112">
        <v>31052</v>
      </c>
      <c r="I112" s="2">
        <v>44571</v>
      </c>
      <c r="J112" s="2">
        <v>44592</v>
      </c>
      <c r="K112">
        <v>0</v>
      </c>
    </row>
    <row r="113" spans="1:11" x14ac:dyDescent="0.25">
      <c r="A113" t="str">
        <f>"Z26340D554"</f>
        <v>Z26340D554</v>
      </c>
      <c r="B113" t="str">
        <f t="shared" si="3"/>
        <v>06363391001</v>
      </c>
      <c r="C113" t="s">
        <v>16</v>
      </c>
      <c r="D113" t="s">
        <v>281</v>
      </c>
      <c r="E113" t="s">
        <v>70</v>
      </c>
      <c r="F113" s="1" t="s">
        <v>282</v>
      </c>
      <c r="G113" t="s">
        <v>283</v>
      </c>
      <c r="H113">
        <v>5275.75</v>
      </c>
      <c r="I113" s="2">
        <v>44557</v>
      </c>
      <c r="J113" s="2">
        <v>44592</v>
      </c>
      <c r="K113">
        <v>0</v>
      </c>
    </row>
    <row r="114" spans="1:11" x14ac:dyDescent="0.25">
      <c r="A114" t="str">
        <f>"90262400E3"</f>
        <v>90262400E3</v>
      </c>
      <c r="B114" t="str">
        <f t="shared" si="3"/>
        <v>06363391001</v>
      </c>
      <c r="C114" t="s">
        <v>16</v>
      </c>
      <c r="D114" t="s">
        <v>284</v>
      </c>
      <c r="E114" t="s">
        <v>285</v>
      </c>
      <c r="F114" s="1" t="s">
        <v>286</v>
      </c>
      <c r="H114">
        <v>49150</v>
      </c>
      <c r="K114">
        <v>0</v>
      </c>
    </row>
    <row r="115" spans="1:11" x14ac:dyDescent="0.25">
      <c r="A115" t="str">
        <f>"Z333389DCE"</f>
        <v>Z333389DCE</v>
      </c>
      <c r="B115" t="str">
        <f t="shared" si="3"/>
        <v>06363391001</v>
      </c>
      <c r="C115" t="s">
        <v>16</v>
      </c>
      <c r="D115" t="s">
        <v>287</v>
      </c>
      <c r="E115" t="s">
        <v>70</v>
      </c>
      <c r="F115" s="1" t="s">
        <v>212</v>
      </c>
      <c r="G115" t="s">
        <v>213</v>
      </c>
      <c r="H115">
        <v>3240</v>
      </c>
      <c r="I115" s="2">
        <v>44562</v>
      </c>
      <c r="J115" s="2">
        <v>45291</v>
      </c>
      <c r="K115">
        <v>0</v>
      </c>
    </row>
    <row r="116" spans="1:11" x14ac:dyDescent="0.25">
      <c r="A116" t="str">
        <f>"86009532F3"</f>
        <v>86009532F3</v>
      </c>
      <c r="B116" t="str">
        <f t="shared" si="3"/>
        <v>06363391001</v>
      </c>
      <c r="C116" t="s">
        <v>16</v>
      </c>
      <c r="D116" t="s">
        <v>288</v>
      </c>
      <c r="E116" t="s">
        <v>70</v>
      </c>
      <c r="F116" s="1" t="s">
        <v>166</v>
      </c>
      <c r="G116" t="s">
        <v>167</v>
      </c>
      <c r="H116">
        <v>54725</v>
      </c>
      <c r="I116" s="2">
        <v>44256</v>
      </c>
      <c r="J116" s="2">
        <v>44620</v>
      </c>
      <c r="K116">
        <v>0</v>
      </c>
    </row>
    <row r="117" spans="1:11" x14ac:dyDescent="0.25">
      <c r="A117" t="str">
        <f>"Z37341C343"</f>
        <v>Z37341C343</v>
      </c>
      <c r="B117" t="str">
        <f t="shared" si="3"/>
        <v>06363391001</v>
      </c>
      <c r="C117" t="s">
        <v>16</v>
      </c>
      <c r="D117" t="s">
        <v>289</v>
      </c>
      <c r="E117" t="s">
        <v>70</v>
      </c>
      <c r="F117" s="1" t="s">
        <v>32</v>
      </c>
      <c r="G117" t="s">
        <v>33</v>
      </c>
      <c r="H117">
        <v>1160</v>
      </c>
      <c r="I117" s="2">
        <v>44531</v>
      </c>
      <c r="J117" s="2">
        <v>44620</v>
      </c>
      <c r="K1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2022-01-27T14:11:19Z</dcterms:created>
  <dcterms:modified xsi:type="dcterms:W3CDTF">2022-01-27T14:11:19Z</dcterms:modified>
</cp:coreProperties>
</file>