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piemont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</calcChain>
</file>

<file path=xl/sharedStrings.xml><?xml version="1.0" encoding="utf-8"?>
<sst xmlns="http://schemas.openxmlformats.org/spreadsheetml/2006/main" count="1306" uniqueCount="584">
  <si>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</si>
  <si>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</si>
  <si>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</si>
  <si>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</si>
  <si>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</si>
  <si>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</si>
  <si>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</si>
  <si>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</si>
  <si>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</si>
  <si>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</si>
  <si>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</si>
  <si>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</si>
  <si>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</si>
  <si>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</si>
  <si>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</si>
  <si>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</si>
  <si>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Piemonte</t>
  </si>
  <si>
    <t>MANUTENZIONE STRAORDINARIA IMPIANTO ANTINTRUSIONE</t>
  </si>
  <si>
    <t>23-AFFIDAMENTO DIRETTO</t>
  </si>
  <si>
    <t xml:space="preserve">CAVALLARO VALTER (CF: CVLVTR54R22A479V)
</t>
  </si>
  <si>
    <t>CAVALLARO VALTER (CF: CVLVTR54R22A479V)</t>
  </si>
  <si>
    <t>AMPLIAMENTO E INTEGRAZIONE IMPIANTO ANTINTRUSIONE DP NOVARA</t>
  </si>
  <si>
    <t xml:space="preserve">NAZCA IMPIANTI SRL (CF: 04491010965)
</t>
  </si>
  <si>
    <t>NAZCA IMPIANTI SRL (CF: 04491010965)</t>
  </si>
  <si>
    <t>NOLEGGIO MULTIFUNZIONI - SEDI DP CN E VC E UT BORGOSESIA E MONCALIERI</t>
  </si>
  <si>
    <t>26-AFFIDAMENTO DIRETTO IN ADESIONE AD ACCORDO QUADRO/CONVENZIONE</t>
  </si>
  <si>
    <t xml:space="preserve">OLIVETTI SPA (CF: 02298700010)
</t>
  </si>
  <si>
    <t>OLIVETTI SPA (CF: 02298700010)</t>
  </si>
  <si>
    <t>Servizio di pulizia a ridotto impatto delle sedi degli Uffici dellâ€™Agenzia delle Entrate â€“ Lotto _1 - Regione Piemonte</t>
  </si>
  <si>
    <t xml:space="preserve">GRATTACASO S.R.L. (CF: 00965350093)
</t>
  </si>
  <si>
    <t>GRATTACASO S.R.L. (CF: 00965350093)</t>
  </si>
  <si>
    <t>NOLEGGIO FOTOCOPIATRICE-CONSIP</t>
  </si>
  <si>
    <t>Noleggio fotocopiatrici</t>
  </si>
  <si>
    <t>CONSIP 26 lotto 2 Noleggio fotocopiatrici</t>
  </si>
  <si>
    <t xml:space="preserve">KYOCERA DOCUMENT SOLUTION ITALIA SPA (CF: 01788080156)
</t>
  </si>
  <si>
    <t>KYOCERA DOCUMENT SOLUTION ITALIA SPA (CF: 01788080156)</t>
  </si>
  <si>
    <t>SERVIZIO DI RITIRO E RIVERSAMENTO VALORI UFFICI PROVINCIALI - TERRITORIO</t>
  </si>
  <si>
    <t xml:space="preserve">BANCA NAZIONALE DEL LAVORO SPA (CF: 09339391006)
</t>
  </si>
  <si>
    <t>BANCA NAZIONALE DEL LAVORO SPA (CF: 09339391006)</t>
  </si>
  <si>
    <t>Noleggio Kyocera TASKalfa UT TORTONA</t>
  </si>
  <si>
    <t>CONVENZIONE CONSIP EE14 - FORNITURA ENERGIA ELETTRICA - SEDI REGIONE PIEMONTE AREA TERRITORIO</t>
  </si>
  <si>
    <t xml:space="preserve">GALA SPA (CF: 06832931007)
</t>
  </si>
  <si>
    <t>GALA SPA (CF: 06832931007)</t>
  </si>
  <si>
    <t>CONSIP 26 lotto 2 noleggio sostitutivo Kyocera taskalfa 3511i</t>
  </si>
  <si>
    <t>noleggio sostitutivo Kyocera taskalfa 3511i</t>
  </si>
  <si>
    <t>NOLEGGIO FOTOCOPIATRICI</t>
  </si>
  <si>
    <t>FORNITURA ENERGIA ELETTRICA MERCATO DI SALVAGUARDIA SEDI EX TERRITORIO</t>
  </si>
  <si>
    <t xml:space="preserve">ENEL ENERGIA SPA (CF: 06655971007)
</t>
  </si>
  <si>
    <t>ENEL ENERGIA SPA (CF: 06655971007)</t>
  </si>
  <si>
    <t>Manutenzione  elevatori progr. e non progr. Uffici Piemonte</t>
  </si>
  <si>
    <t xml:space="preserve">CEAM - SERVIZI TORINO (CF: 04645850019)
</t>
  </si>
  <si>
    <t>CEAM - SERVIZI TORINO (CF: 04645850019)</t>
  </si>
  <si>
    <t>NOLEGGIO FOTOCOPIATORI SEDI DP AL UT ALBA UT TO1 UT SUSA</t>
  </si>
  <si>
    <t>SERVIZIO DI CONDUZIONE E MANUTENZIONE PROGRAMMATA E NON PROGRAMMATA DEGLI IMPIANTI TERMOIDRAULICI, DI CONDIZIONAMENTO ED IDRICO-SANITARI PRESSO GLI UFFICI DIPENDENTI DALLA DIREZIONE REGIONALE DEL PIEMONTE DELLâ€™AGENZIA DELLE ENTRATE</t>
  </si>
  <si>
    <t>04-PROCEDURA NEGOZIATA SENZA PREVIA PUBBLICAZIONE</t>
  </si>
  <si>
    <t xml:space="preserve">CBRE GWS TECHNICAL DIVISION S.P.A. A SOCIO UNICO (CF: 11205571000)
INTEC SERVICE SRL (CF: 02820290647)
SAMSIC ITALIA (GIÃ  RES NOVA) (CF: 05651570011)
SCOTTA IMPIANTI SRL (CF: 02584100040)
ZETA IMPIANTI SRL (CF: 10334120010)
</t>
  </si>
  <si>
    <t>SAMSIC ITALIA (GIÃ  RES NOVA) (CF: 05651570011)</t>
  </si>
  <si>
    <t>noleggio fotocopiatrici SHARP CONSIP 27 lotto 1</t>
  </si>
  <si>
    <t xml:space="preserve">SHARP ELECTRONICS ITALIA S.P.A. (CF: 09275090158)
</t>
  </si>
  <si>
    <t>SHARP ELECTRONICS ITALIA S.P.A. (CF: 09275090158)</t>
  </si>
  <si>
    <t>NOLEGGIO MULTIFUNZIONE</t>
  </si>
  <si>
    <t>noleggio consip 28</t>
  </si>
  <si>
    <t>noleggio 9 fotocopiatrici</t>
  </si>
  <si>
    <t>NOLEG. FOTOC. DR PIEMONTE -XEROX 7830V_F</t>
  </si>
  <si>
    <t xml:space="preserve">TECNOFFICE SRL (CF: 02655920920)
</t>
  </si>
  <si>
    <t>TECNOFFICE SRL (CF: 02655920920)</t>
  </si>
  <si>
    <t>Noleggio fotocopiatori - uffici vari</t>
  </si>
  <si>
    <t>Lavori edili da effettuarsi presso l'UPT di Novara.</t>
  </si>
  <si>
    <t xml:space="preserve">FABRICA S.R.L. (CF: 01859550038)
</t>
  </si>
  <si>
    <t>FABRICA S.R.L. (CF: 01859550038)</t>
  </si>
  <si>
    <t>NOLEGGIO FOTOCOPIATORI UFFICI VARI DR PIEMONTE</t>
  </si>
  <si>
    <t>Manutenzione straordinaria di n.2 armadi compattabili ed elettrificazione del sistema di apertura compresa manutenzione periodica, collocati presso lâ€™Ufficio dellâ€™Agenzia delle Entrate â€“ Ufficio Territoriale â€“ SPI di Alba - Via Romita 6</t>
  </si>
  <si>
    <t xml:space="preserve">MOVING BOX SRL (CF: 07456480966)
</t>
  </si>
  <si>
    <t>MOVING BOX SRL (CF: 07456480966)</t>
  </si>
  <si>
    <t>SERVIZIO DI CORRIERE ESPRESSO DP I TORINO DP ALESSANDRIA</t>
  </si>
  <si>
    <t xml:space="preserve">SDA EXPRESS COURIER SPA (CF: 02335990541)
</t>
  </si>
  <si>
    <t>SDA EXPRESS COURIER SPA (CF: 02335990541)</t>
  </si>
  <si>
    <t>CONSIP 29 NOLEGGIO 5 MACCHINE</t>
  </si>
  <si>
    <t>noleggio multifunzione A3 monocromatica per gruppi di media dimensioni presso DR</t>
  </si>
  <si>
    <t>Contratto aperto fornitura prodotti editoriali IPSOA alla Direzione Regionale del Piemonte.</t>
  </si>
  <si>
    <t xml:space="preserve">WOLTERS KLUWER ITALIA SRL (CF: 10209790152)
</t>
  </si>
  <si>
    <t>WOLTERS KLUWER ITALIA SRL (CF: 10209790152)</t>
  </si>
  <si>
    <t>contratto aperto fornitura di materiale di sicurezza e sanitario uffici Piemonte</t>
  </si>
  <si>
    <t xml:space="preserve">ALMAX.COM SRL (CF: 09031250013)
ARTICOLI PROTETTIVI MISPA (CF: 05869200013)
M.T.C. DI MASSARI ALESSANDRO (CF: 00729740019)
ST PROTECT SPA (CF: 02372680187)
UVEX SAFETY ITALIA SRL (CF: 07720380018)
</t>
  </si>
  <si>
    <t>ST PROTECT SPA (CF: 02372680187)</t>
  </si>
  <si>
    <t>MANUTENZIONE GRUPPI FRIGO CAM</t>
  </si>
  <si>
    <t xml:space="preserve">TRANE ITALIA S.R.L. (CF: 04429100151)
</t>
  </si>
  <si>
    <t>TRANE ITALIA S.R.L. (CF: 04429100151)</t>
  </si>
  <si>
    <t>LAVORI DI ADEGUAMENTO ALLA NORMATIVA DI SICUREZZA E ANTINCENDIO SEDE UFFICIO TERRITORIALE â€“ SALUZZO AGENZIA DELLE ENTRATE PIAZZA CAVOUR, 9 â€“ SALUZZO</t>
  </si>
  <si>
    <t xml:space="preserve">BALMA BUILDING SRL (CF: 05987810016)
CONSORZIO ETHOS FACILITY SRL (CF: 12579751004)
GIESSE IMPIANTI SRL (CF: 05670060721)
NOVA EDIL SRL (CF: 07507480015)
TERRA COSTRUZIONI (CF: 08022390010)
</t>
  </si>
  <si>
    <t>GIESSE IMPIANTI SRL (CF: 05670060721)</t>
  </si>
  <si>
    <t>Noleggio n. 2 multifunzione monocromatiche formato A3 per AUDIT presso UT TO4 e per UPT TO</t>
  </si>
  <si>
    <t xml:space="preserve">KYOCERA SPA (CF: 02973040963)
</t>
  </si>
  <si>
    <t>KYOCERA SPA (CF: 02973040963)</t>
  </si>
  <si>
    <t>Servizio di intervento in caso di allarme da parte dell'istituto di vigilanza - DP Biella</t>
  </si>
  <si>
    <t xml:space="preserve">MEK POL (CF: 00241700020)
</t>
  </si>
  <si>
    <t>MEK POL (CF: 00241700020)</t>
  </si>
  <si>
    <t>Servizio di manutenzione ordinaria programmata e interventi non programmati degli impianti di evacuazione installati negli immobili sedi dellâ€™Agenzia delle Entrate presenti sul territorio del Piemonte</t>
  </si>
  <si>
    <t xml:space="preserve">ERRECI SRL (CF: 02324740048)
GASPARINI STEFANINO GI GASPARINI ATTILIO (CF: GSPTTL63M20L219B)
GLOBAL SERVICE SRL (CF: 15319181002)
</t>
  </si>
  <si>
    <t>GASPARINI STEFANINO GI GASPARINI ATTILIO (CF: GSPTTL63M20L219B)</t>
  </si>
  <si>
    <t>Fornitura di n. 16 apparecchiature multifunzione monocromatiche, formato A3, per alcuni Uffici della DR</t>
  </si>
  <si>
    <t>Fornitura di n. 5 apparecchiature multifunzione a colori, formato A3, per alcuni Uffici della DR</t>
  </si>
  <si>
    <t>Adesione alla Convenzione Consip â€œApparecchiature Multifunzione in noleggio 30â€ Lotto 5 per la fornitura di n. 5 apparecchiature multifunzione a colori, formato A3, per alcuni Uffici della Direzione Regionale del Piemonte</t>
  </si>
  <si>
    <t>Noleggio 7 fotocopiatrici - CONSIP 27 lotto 1</t>
  </si>
  <si>
    <t>SERVIZIO DI PORTIERATO DR PIEMONTE -CONTRATTO QUADRO</t>
  </si>
  <si>
    <t xml:space="preserve">ALL SYSTEM SPA (CF: 01579830025)
DIENNE SERVICE SRL (CF: 01599380761)
TOP SECRET INVESTIGAZIONI E SICUREZZA SRL (CF: 01857670382)
VEDETTA 2 MONDIALPOL SPA (CF: 00780120135)
VITAL SAS (CF: 02788500797)
</t>
  </si>
  <si>
    <t>TOP SECRET INVESTIGAZIONI E SICUREZZA SRL (CF: 01857670382)</t>
  </si>
  <si>
    <t>Fornitura e installazione porte REI Cuneo</t>
  </si>
  <si>
    <t xml:space="preserve">EMMECI ANTINCENDIO SRL A SOCIO UNICO (CF: 03814290049)
</t>
  </si>
  <si>
    <t>EMMECI ANTINCENDIO SRL A SOCIO UNICO (CF: 03814290049)</t>
  </si>
  <si>
    <t>-	MANUTENZIONE ORDINARIA E STRAORDINARIA IMPIANTO WATERMIST ARCHIVI SEMINTERRATO DELLA DIREZIONE REGIONALE DEL PIEMONTE</t>
  </si>
  <si>
    <t xml:space="preserve">ESSECI SRL (CF: 05999530016)
</t>
  </si>
  <si>
    <t>ESSECI SRL (CF: 05999530016)</t>
  </si>
  <si>
    <t>Servizio annuale di attivitÃ  ispettiva e portierato per lâ€™immobile sede del SAM di Torino, Strada Antica di Collegno n. 259, dellâ€™Agenzia delle Entrate</t>
  </si>
  <si>
    <t xml:space="preserve">SECURITE' SRL (CF: 11537111004)
</t>
  </si>
  <si>
    <t>SECURITE' SRL (CF: 11537111004)</t>
  </si>
  <si>
    <t>Servizio annuale di attivitÃ  ispettiva e portierato per lâ€™Ufficio Provinciale di Alessandria - Territorio, viaArnaldo da Brescia n. 19</t>
  </si>
  <si>
    <t>Adesione alla Convenzione Consip â€œApparecchiature Multifunzione in noleggio 31â€ Lotto 1 per la fornitura di n. 34 apparecchiature multifunzione monocromatiche, formato A3, per alcuni Uffici della Direzione Regionale del Piemonte</t>
  </si>
  <si>
    <t>-	SERVIZIO DI CONDUZIONE E MANUTENZIONE DEGLI IMPIANTI TERMOIDRAULICI, DI CONDIZIONAMENTO ED IDRICOSANITARI PRESSO GLI UFFICI DELLA DIREZIONE REGIONALE DEL PIEMONTE DELL'AGENZIA DELLE ENTRATE</t>
  </si>
  <si>
    <t xml:space="preserve">ADIRAMEF (CF: 07777350633)
INTEC SERVICE SRL (CF: 02820290647)
MACOR SRL (CF: 06836760014)
NICMA&amp;PARTNERS SPA (CF: 09714120012)
SAMSIC ITALIA (GIÃ  RES NOVA) (CF: 05651570011)
</t>
  </si>
  <si>
    <t>NICMA&amp;PARTNERS SPA (CF: 09714120012)</t>
  </si>
  <si>
    <t>-	SERVIZIO DI MANUTENZIONE ORDINARIA E STRAORDINARIA IMPIANTO ANTINCENDIO PUF CUNEO - CONTRATTO ANNUALE 2020</t>
  </si>
  <si>
    <t xml:space="preserve">TEMA SISTEMI SPA (CF: 01804440731)
</t>
  </si>
  <si>
    <t>TEMA SISTEMI SPA (CF: 01804440731)</t>
  </si>
  <si>
    <t>Adeguamento impianti antincendio immobile di MondovÃ¬ (CN) via Manassero 3</t>
  </si>
  <si>
    <t xml:space="preserve">BRONDOLO IMPIANTI ELETTRICI SRL (CF: 09011030013)
</t>
  </si>
  <si>
    <t>BRONDOLO IMPIANTI ELETTRICI SRL (CF: 09011030013)</t>
  </si>
  <si>
    <t>Manutenzione impianti elevatori Uffici Piemonte</t>
  </si>
  <si>
    <t xml:space="preserve">CIOCCA SRL (CF: 00464670017)
DEL BO (CF: 04474391218)
SAS SRL (CF: 02697710610)
SCHINDLER SPA (CF: 00842990152)
THYSSENKRUPP ELEVATORI ITALIA SPA (CF: 03702760962)
</t>
  </si>
  <si>
    <t>CIOCCA SRL (CF: 00464670017)</t>
  </si>
  <si>
    <t>ACCORDO QUADRO SEMESTRALE SERVIZIO FACCHINAGGIO</t>
  </si>
  <si>
    <t xml:space="preserve">IL RISVEGLIO SOC COOP.SOCIALE ARL (CF: 12018841002)
</t>
  </si>
  <si>
    <t>IL RISVEGLIO SOC COOP.SOCIALE ARL (CF: 12018841002)</t>
  </si>
  <si>
    <t>SERVIZIO DI SORVEGLIANZA SANITARIA AGENZIA ENTRATE PIEMONTE 2020</t>
  </si>
  <si>
    <t xml:space="preserve">BIO-DATA (CF: 00984660100)
</t>
  </si>
  <si>
    <t>BIO-DATA (CF: 00984660100)</t>
  </si>
  <si>
    <t>Accordo quadro per la fornitura e consegna di prodotti di cancelleria ed accessori per ufficio, per gli Uffici dellâ€™Agenzia delle Entrate del Piemonte.</t>
  </si>
  <si>
    <t xml:space="preserve">BELLONE FORNITURE SRL (CF: 04824570750)
DUBINI S.R.L. (CF: 06262520155)
DUECÃ¬ ITALIA SRL (CF: 02693490126)
ERREBIAN SPA (CF: 08397890586)
LA PITAGORA DI MACRELLI GIANCARLO (CF: MCRGCR46H14Z130X)
MYO S.R.L. (CF: 03222970406)
</t>
  </si>
  <si>
    <t>MYO S.R.L. (CF: 03222970406)</t>
  </si>
  <si>
    <t>ACCORDO QUADRO SERVIZIO DI MANUTENZIONE ORDINARIA PROGRAMMATA E INTERVENTI NON PROGRAMMATI DEGLI IMPIANTI DI ANTINTRUSIONE  INSTALLATI NEGLI IMMOBILI SEDI DELL'AGENZIA DELLE ENTRATE PRESENTI SUL TERRITORIO DEL PIEMONTE</t>
  </si>
  <si>
    <t xml:space="preserve">2A IMPIANTI (CF: 10695730159)
ELETTRO IMPIANTI S.R.L. (CF: 01167860038)
GASPARINI STEFANINO GI GASPARINI ATTILIO (CF: GSPTTL63M20L219B)
PROTEX (CF: 07232880018)
SISTEMI DI SICUREZZA (CF: 11041430015)
</t>
  </si>
  <si>
    <t>ELETTRO IMPIANTI S.R.L. (CF: 01167860038)</t>
  </si>
  <si>
    <t>MANUTENZIONE CARRELLO ELEVATORE DR PIEMONTE</t>
  </si>
  <si>
    <t xml:space="preserve">ASSCAR SRL (CF: 04262610019)
</t>
  </si>
  <si>
    <t>ASSCAR SRL (CF: 04262610019)</t>
  </si>
  <si>
    <t>Posizionamento e montaggio lampade di emergenza presso la DP di Cuneo e la DP di Novara</t>
  </si>
  <si>
    <t>FORNITURA GAS - ANNO 2020 - SEDI REGIONE PIEMONTE</t>
  </si>
  <si>
    <t xml:space="preserve">ESTRA ENERGIE SRL (CF: 01219980529)
</t>
  </si>
  <si>
    <t>ESTRA ENERGIE SRL (CF: 01219980529)</t>
  </si>
  <si>
    <t>UTENZE ELETTRICHE AGENZIA ENTRATE PIEMONTE - CONVENZIONE CONSIP EE17 LOTTO 1</t>
  </si>
  <si>
    <t xml:space="preserve">IREN MERCATO S.P.A. (CF: 01178580997)
</t>
  </si>
  <si>
    <t>IREN MERCATO S.P.A. (CF: 01178580997)</t>
  </si>
  <si>
    <t>CONVENZIONE CONSIP BUONI PASTO ELETTRONICI 1 - ORDINE DIRETTO ACQUISTO TRIENNIO 2018 - 2020 - DR PIEMONTE</t>
  </si>
  <si>
    <t xml:space="preserve">EDENRED ITALIA SRL (CF: 01014660417)
</t>
  </si>
  <si>
    <t>EDENRED ITALIA SRL (CF: 01014660417)</t>
  </si>
  <si>
    <t>Fornitura e consegna franco locali di monitor per sistema elimina code presso UT Ivrea, UT Susa, DP e UPT AL</t>
  </si>
  <si>
    <t xml:space="preserve">SIGMA S.P.A. (CF: 01590580443)
</t>
  </si>
  <si>
    <t>SIGMA S.P.A. (CF: 01590580443)</t>
  </si>
  <si>
    <t>RDO 2040357 PER LA STIPULA DI UN ACCORDO QUADRO PER L'AFFIDAMENTO DEL SERVIZIO DI CONDUZIONE E MANUTENZIONE PROGRAMMATA E NON PROGRAMMATA DEGLI IMPIANTI ANTINCENDIO PRESSO GLI UFFICI DEL PIEMONTE DELL'AGENZIA DELLE ENTRATE</t>
  </si>
  <si>
    <t xml:space="preserve">CBRE GWS TECHNICAL DIVISION S.P.A. A SOCIO UNICO (CF: 11205571000)
COREMA SAS DI ZANETTI PIETRO E C. (CF: 00972410054)
F.I.A.M.M.A. S.R.L. (CF: 04281950016)
GIELLE DI LUIGI GALANTUCCI (CF: GLNLGU41P28I907Q)
SAMSIC ITALIA (GIÃ  RES NOVA) (CF: 05651570011)
</t>
  </si>
  <si>
    <t>F.I.A.M.M.A. S.R.L. (CF: 04281950016)</t>
  </si>
  <si>
    <t>Trasloco archivio compattabile da UT TO4 a SAM. Manutenzione straordinaria archivi compattabili SPI TO e SAM</t>
  </si>
  <si>
    <t xml:space="preserve">TECNOSISTEM SNC (CF: 01579671205)
</t>
  </si>
  <si>
    <t>TECNOSISTEM SNC (CF: 01579671205)</t>
  </si>
  <si>
    <t>Manutenzione straordinaria impianto schiuma con sostituzione e smaltimento schiumogeno dell'immobile denominato Palazzo Uffici Finanziari, in via San Giovanni Bosco n.13/b Cuneo</t>
  </si>
  <si>
    <t xml:space="preserve">SIDI SNC (CF: 00623100047)
</t>
  </si>
  <si>
    <t>SIDI SNC (CF: 00623100047)</t>
  </si>
  <si>
    <t>CONTRATTO ESECUTIVO RELATIVO AL SERVIZIO DI VIGILANZA PRIVATA PRESSO GLI UFFICI DI TORINO DELL'AGENZIA DELLE ENTRATE ED IL PUF DI CUNEO</t>
  </si>
  <si>
    <t xml:space="preserve">ALL SYSTEM SPA (CF: 01579830025)
VEDETTA 2 MONDIALPOL SPA (CF: 00780120135)
</t>
  </si>
  <si>
    <t>ALL SYSTEM SPA (CF: 01579830025)</t>
  </si>
  <si>
    <t>ACCORDO QUADRO MANUTENZIONE NON PROGRAMMATA IMPIANTI ELETTRICI E LAMPADE DI EMERGENZA</t>
  </si>
  <si>
    <t xml:space="preserve">NICMA&amp;PARTNERS SPA (CF: 09714120012)
</t>
  </si>
  <si>
    <t>Manutenzione e revisione di n. 40 defibrillatori presso gli Uffici dellâ€™Agenzia delle Entrate del Piemonte</t>
  </si>
  <si>
    <t xml:space="preserve">INFORMA-TO SRLS (CF: 12318460016)
</t>
  </si>
  <si>
    <t>INFORMA-TO SRLS (CF: 12318460016)</t>
  </si>
  <si>
    <t>CONTRATTO APERTO FORNITURA TIMBRI 2020</t>
  </si>
  <si>
    <t xml:space="preserve">ELIOS DI GRINZA MARINA (CF: GRNMRN59T68L219C)
</t>
  </si>
  <si>
    <t>ELIOS DI GRINZA MARINA (CF: GRNMRN59T68L219C)</t>
  </si>
  <si>
    <t>Servizio di fermo macchina, sgombero neve e spargimento sale per la stagione invernale 2020/2021 presso le partio comuni del SAM Torino</t>
  </si>
  <si>
    <t xml:space="preserve">BALLESIO LUCA IMPRESA INDIVIDUALE (CF: BLLLCU85M24C722A)
</t>
  </si>
  <si>
    <t>BALLESIO LUCA IMPRESA INDIVIDUALE (CF: BLLLCU85M24C722A)</t>
  </si>
  <si>
    <t>VISITE MEDICHE E CERTIFICATI FRAGILITA' LAVORATORI</t>
  </si>
  <si>
    <t>CORSI BASE E AGGIORNAMENTO ASPP E RSPP</t>
  </si>
  <si>
    <t xml:space="preserve">GIONE SPA (CF: 11940290015)
</t>
  </si>
  <si>
    <t>GIONE SPA (CF: 11940290015)</t>
  </si>
  <si>
    <t>Fornitura e consegna al piano di toner e drum per lâ€™UT di Casale M.to, UT Novi, Ligure, UP Alessandria, UT Alba, UT TO 3 e UT MondovÃ¬.</t>
  </si>
  <si>
    <t xml:space="preserve">ECO LASER INFORMATICA SRL (CF: 04427081007)
</t>
  </si>
  <si>
    <t>ECO LASER INFORMATICA SRL (CF: 04427081007)</t>
  </si>
  <si>
    <t>Fornitura e consegna franco locali di 2 ARGO MINI LAN e 1 MONITOR</t>
  </si>
  <si>
    <t>Servizio di trasloco e facchinaggio uffici Ivrea.</t>
  </si>
  <si>
    <t xml:space="preserve">CONSORZIO GE.SE.AV. (CF: 01843430560)
</t>
  </si>
  <si>
    <t>CONSORZIO GE.SE.AV. (CF: 01843430560)</t>
  </si>
  <si>
    <t xml:space="preserve">Accordo quadro per la fornitura e consegna di materiale sanitario e di sicurezza presso gli Uffici dellâ€™Agenzia delle Entrate del Piemonte </t>
  </si>
  <si>
    <t xml:space="preserve">L'ANTINFORTUNISTICA S.R.L. (CF: 02467560245)
</t>
  </si>
  <si>
    <t>L'ANTINFORTUNISTICA S.R.L. (CF: 02467560245)</t>
  </si>
  <si>
    <t>Ripristino della pavimentazione esterna posta nellâ€™area antistante lâ€™ingresso del PUF di Cuneo</t>
  </si>
  <si>
    <t xml:space="preserve">NUOVA EDILIZIA DI GIRELLO ARCH. OSCAR (CF: GRLSCR71D27D205L)
</t>
  </si>
  <si>
    <t>NUOVA EDILIZIA DI GIRELLO ARCH. OSCAR (CF: GRLSCR71D27D205L)</t>
  </si>
  <si>
    <t>Accordo quadro per la fornitura di materiali di consumo (toner/drum) a ridotto impatto ambientale per stampanti ed apparecchiature multifunzione da destinare agli Uffici dellâ€™Agenzia delle Entrate del Piemonte</t>
  </si>
  <si>
    <t xml:space="preserve">PROMO RIGENERA SRL (CF: 01431180551)
</t>
  </si>
  <si>
    <t>PROMO RIGENERA SRL (CF: 01431180551)</t>
  </si>
  <si>
    <t>Fornitura ed installazione bussola ingresso scala B UPT TO e restauro portone ligneo cortile DR Piemonte</t>
  </si>
  <si>
    <t xml:space="preserve">RESTAURI E CREAZIONI DI D'ANTONIO DOMENICO (CF: DNTDNC78D26B777U)
</t>
  </si>
  <si>
    <t>RESTAURI E CREAZIONI DI D'ANTONIO DOMENICO (CF: DNTDNC78D26B777U)</t>
  </si>
  <si>
    <t xml:space="preserve">Opere edili di minuto mantenimento e messa in sicurezza balconi e controsoffitti presso immobile sede dellâ€™UT e del Servizio di PubblicitÃ  Immobiliare di Casale Monferrato </t>
  </si>
  <si>
    <t xml:space="preserve">GIMA DI MANGIARACINA  E C SAS (CF: 05036580016)
</t>
  </si>
  <si>
    <t>GIMA DI MANGIARACINA  E C SAS (CF: 05036580016)</t>
  </si>
  <si>
    <t>Ampliamento impianto TVCC, antintrusione ed illuminazione esterna dell'Ufficio di Ivrea</t>
  </si>
  <si>
    <t xml:space="preserve">GALIZZI IMPIANTI SRL (CF: 02200860027)
</t>
  </si>
  <si>
    <t>GALIZZI IMPIANTI SRL (CF: 02200860027)</t>
  </si>
  <si>
    <t>Fornitura ed installazione tende veneziane presso lâ€™Ufficio Territoriale ed il Servizio di PubblicitÃ  Immobiliare di MondovÃ¬.</t>
  </si>
  <si>
    <t xml:space="preserve">CUNEO TENDE SNC (CF: 02133240040)
</t>
  </si>
  <si>
    <t>CUNEO TENDE SNC (CF: 02133240040)</t>
  </si>
  <si>
    <t>Realizzazione di 16 stalli per parcheggio riservato e posa di segnaletica informativa per la nuova sede dellâ€™UT e SPI di Ivrea, via Jervis, 28</t>
  </si>
  <si>
    <t xml:space="preserve">C.T.R. S.R.L. (CF: 03882040011)
</t>
  </si>
  <si>
    <t>C.T.R. S.R.L. (CF: 03882040011)</t>
  </si>
  <si>
    <t>Servizio di intervento in caso di allarme antintrusione/antincendio da parte dellâ€™istituto di vigilanza per la Direzione Provinciale di Biella</t>
  </si>
  <si>
    <t>Fornitura di teleriscaldamento e servizio di manutenzione dellâ€™impianto di climatizzazione per nuova sede UT e SPI di Ivrea, via Jervis, 26</t>
  </si>
  <si>
    <t xml:space="preserve">REKEEP SPA (GIÃ  MANUTENCOOP FACILITY MANAGEMENT SPA) (CF: 02402671206)
</t>
  </si>
  <si>
    <t>REKEEP SPA (GIÃ  MANUTENCOOP FACILITY MANAGEMENT SPA) (CF: 02402671206)</t>
  </si>
  <si>
    <t xml:space="preserve">Sostituzione caldaia non funzionante nella sede dellâ€™Ufficio di Casale Monferrato Via Liutparando, 30/32 </t>
  </si>
  <si>
    <t xml:space="preserve">SAMSIC ITALIA (GIÃ  RES NOVA) (CF: 05651570011)
</t>
  </si>
  <si>
    <t xml:space="preserve">Fornitura e consegna franco locali di  3 ARGO MINI LAN, ARGO LAN PRINTER e 5 ARGO SOLOMONITOR 42 â€“ per sistema elimina code per UT Novi Ligure, UT Acqui Terme, DP Cuneo e DP Asti </t>
  </si>
  <si>
    <t>Fornitura consegna e montaggio di arredi a norma per lâ€™Ufficio Provinciale Territorio di Torino, Via Guicciardini 11, Torino</t>
  </si>
  <si>
    <t xml:space="preserve">CENTRUFFICIO LORETO S.P.A. (CF: 08312370151)
</t>
  </si>
  <si>
    <t>CENTRUFFICIO LORETO S.P.A. (CF: 08312370151)</t>
  </si>
  <si>
    <t>Collaudo e revisione decennale di n. 143 bombole da 140 lt., contenenti NAF S125 e gas inerte, presso archivi immobile FIP di strada Antica di Collegno 259 - Torino</t>
  </si>
  <si>
    <t xml:space="preserve">ARGO DI MARCO ENRICO GAREGNANI (CF: GRGMCN75E05E801O)
ASTRA SISTEMI ANTINCENDIO S.R.L. (CF: 11557420152)
ESSECI SRL (CF: 05999530016)
S.E.I. SISTEMIINDUSTRIALI SNC DI QUAGGIA EDDO &amp; C. (CF: 01085740288)
SIEMENS SPA (CF: 00751160151)
</t>
  </si>
  <si>
    <t>SIEMENS SPA (CF: 00751160151)</t>
  </si>
  <si>
    <t>Manutenzione straordinaria impianto rivelazione incendi dell'immobile denominato Palazzo Uffici Finanziari, in via San Giovanni Bosco n.13/b Cuneo</t>
  </si>
  <si>
    <t>Servizio di controllo della sede della Direzione Provinciale di Vercelli mediante teleallarme - anno 2021.</t>
  </si>
  <si>
    <t xml:space="preserve">FIDELITAS SPA (CF: 02084640164)
</t>
  </si>
  <si>
    <t>FIDELITAS SPA (CF: 02084640164)</t>
  </si>
  <si>
    <t>SERVIZIO SORVEGLIANZA SANITARIA - RINNOVO CONTRATTO</t>
  </si>
  <si>
    <t>Interventi di ripristino del controsoffitto della zona front office presso la DP I di Torino â€“ UT di Torino 1</t>
  </si>
  <si>
    <t>FORNITURA BUONI PASTO SEDI REGIONE PIEMONTE - ANNI 2021-2022</t>
  </si>
  <si>
    <t xml:space="preserve">DAY RISTOSERVICE S.P.A. (CF: 03543000370)
</t>
  </si>
  <si>
    <t>DAY RISTOSERVICE S.P.A. (CF: 03543000370)</t>
  </si>
  <si>
    <t>SPI ACQUI TERME - SERVIZIO DI TELERISCALDAMENTO - ANNO 2021</t>
  </si>
  <si>
    <t xml:space="preserve">ACQUI ENERGIA SPA (CF: 03270280047)
</t>
  </si>
  <si>
    <t>ACQUI ENERGIA SPA (CF: 03270280047)</t>
  </si>
  <si>
    <t>Servizio di noleggio di n. 204 dispenser erogatori gel igienizzante mani per gli Uffici dellâ€™Agenzia delle Entrate del Piemonte.</t>
  </si>
  <si>
    <t xml:space="preserve">RENTOKIL INITIAL ITALIA SPA (CF: 03986581001)
</t>
  </si>
  <si>
    <t>RENTOKIL INITIAL ITALIA SPA (CF: 03986581001)</t>
  </si>
  <si>
    <t>Manutenzione e revisione dei tre cancelli a scomparsa presenti nellâ€™ingresso della sede della Direzione Regionale del Piemonte dellâ€™Agenzia delle Entrate e fornitura ed installazione di un gruppo di continuitÃ  ad uso degli stessi cancelli.</t>
  </si>
  <si>
    <t xml:space="preserve">GASPARINI STEFANINO GI GASPARINI ATTILIO (CF: GSPTTL63M20L219B)
</t>
  </si>
  <si>
    <t>Intervento di pulizia e spurgo tombini wc piano terra e piano primo presso lâ€™immobile sito in Torino, corso Vinzaglio 8, sede della DR Piemonte</t>
  </si>
  <si>
    <t xml:space="preserve">GARIGLIO DARIO S.R.L. (CF: 09948160016)
</t>
  </si>
  <si>
    <t>GARIGLIO DARIO S.R.L. (CF: 09948160016)</t>
  </si>
  <si>
    <t>Lavori di sostituzione e manutenzione su macchine bollatrici presso UT Ivrea</t>
  </si>
  <si>
    <t>ACCORDO QUADRO DI UN MESE PER IL SERVIZIO DI MANUTENZIONE PROGRAMMATA DEGLI IMPIANTI TERMOIDRAULICI, DI CONDIZIONAMENTO ED IDRICOSANITARI PRESSO GLI UFFICI DEL PIEMONTE DELL'AGENZIA DELLE ENTRATE</t>
  </si>
  <si>
    <t xml:space="preserve"> Fornitura e consegna franco locali di 1 ARGO MINI LAN e 1 ARGO SOLOMONITOR 43 per sistema elimina code presso Ut Ivrea e UT Alba.</t>
  </si>
  <si>
    <t>CONTRATTO APERTO FORNITURA LIBRI 2021</t>
  </si>
  <si>
    <t xml:space="preserve">LA PIROLA S.N.C. DI ANASTASI GIANFRANCO E GERBELLA CARLO (CF: 09104020012)
</t>
  </si>
  <si>
    <t>LA PIROLA S.N.C. DI ANASTASI GIANFRANCO E GERBELLA CARLO (CF: 09104020012)</t>
  </si>
  <si>
    <t>CONCESSIONE DEL SERVIZIO DI INSTALLAZIONE E GESTIONE DEI DISTRIBUTORI AUTOMATICI PRESSO GLI UFFICI DELLâ€™AGENZIA DELLE ENTRATE DEL PIEMONTE</t>
  </si>
  <si>
    <t xml:space="preserve">IVS ITALIA S.P.A. (CF: 03320270162)
</t>
  </si>
  <si>
    <t>IVS ITALIA S.P.A. (CF: 03320270162)</t>
  </si>
  <si>
    <t>CONTRATTO PORTIERATO DR 2021</t>
  </si>
  <si>
    <t xml:space="preserve">ALL SYSTEM SPA (CF: 01579830025)
</t>
  </si>
  <si>
    <t>Servizio di facchinaggio interno per sgombero locali oggetto di ristrutturazione presso lâ€™Ufficio di Saluzzo</t>
  </si>
  <si>
    <t xml:space="preserve">EUROMONTAGGI DI SENNA FREDIANO (CF: SNNFDN84M10I470I)
</t>
  </si>
  <si>
    <t>EUROMONTAGGI DI SENNA FREDIANO (CF: SNNFDN84M10I470I)</t>
  </si>
  <si>
    <t>Riparazione crepa muraria portone via Guicciardini 11, Torino</t>
  </si>
  <si>
    <t>Servizio di traduzione asseverata su ordinanza della CTP di Novara</t>
  </si>
  <si>
    <t xml:space="preserve">AUTHENTIC ENTERPRISE SOLUTIONS SRL (CF: 09342931004)
</t>
  </si>
  <si>
    <t>AUTHENTIC ENTERPRISE SOLUTIONS SRL (CF: 09342931004)</t>
  </si>
  <si>
    <t>ACCORDO QUADRO RDO MEPA SERVIZIO DI CONDUZIONE E MANUTENZIONE DEGLI IMPIANTI TERMOIDRAULICI, DI CONDIZIONAMENTO ED IDRICOSANITARI PRESSO GLI UFFICI DELLA DIREZIONE REGIONALE DEL PIEMONTE DELLâ€™AGENZIA DELLE ENTRATE</t>
  </si>
  <si>
    <t xml:space="preserve">CO-GESI SRL (CF: 11032900018)
GLOBALGEST SRL (CF: 08587361000)
NICMA&amp;PARTNERS SPA (CF: 09714120012)
SAMSIC ITALIA (GIÃ  RES NOVA) (CF: 05651570011)
SCHINETTI S.R.L. (CF: 01992280014)
</t>
  </si>
  <si>
    <t>Fornitura e posa in opera di chiudiporta aereo a slitta presso lâ€™immobile sito in Ivrea, via Jervis 28, sede dell'UT Ivrea</t>
  </si>
  <si>
    <t xml:space="preserve">FORNERO SERRAMENTI SNC (CF: 10109960012)
</t>
  </si>
  <si>
    <t>FORNERO SERRAMENTI SNC (CF: 10109960012)</t>
  </si>
  <si>
    <t>Intervento di spurgo colonna servizi piani 1-2-3 e rimozione vaso per videoispezione e suo ripristino presso lâ€™immobile sede della DP Vercelli</t>
  </si>
  <si>
    <t xml:space="preserve">ROBERTO CECCHETTIN IMPIANTI IDROTERMOSANITARI (CF: CCCRRT63A22L750M)
</t>
  </si>
  <si>
    <t>ROBERTO CECCHETTIN IMPIANTI IDROTERMOSANITARI (CF: CCCRRT63A22L750M)</t>
  </si>
  <si>
    <t>Interventi edili per ripristino controsoffittatura bagno piano interrato, ricerca infiltrazioni stanze piano terra e ripristino pavimentazione galleggiante sala ristoro presso sede DR Piemonte</t>
  </si>
  <si>
    <t xml:space="preserve">LAVORINCORSO SRL (CF: 07299900014)
</t>
  </si>
  <si>
    <t>LAVORINCORSO SRL (CF: 07299900014)</t>
  </si>
  <si>
    <t>Lavori di adeguamento su impianto cancello elettrico a scomparsa presso lâ€™immobile sito in Torino, corso Vinzaglio 8, sede DR Piemonte</t>
  </si>
  <si>
    <t>SALUZZO LAVORI ADEGUAMENTO SPAZI</t>
  </si>
  <si>
    <t xml:space="preserve">CO.GE.GA S.R.L. (CF: 03358260044)
EUROTEC SCARL (CF: 02542350042)
FANTINO COSTRUZIONI SPA (CF: 00293940045)
GIUGGIA COSTRUZIONI (CF: 03629600044)
SCOTTA IMPIANTI SRL (CF: 02584100040)
</t>
  </si>
  <si>
    <t>SCOTTA IMPIANTI SRL (CF: 02584100040)</t>
  </si>
  <si>
    <t>Ricarica n. 12 bombole da 140 lt., contenenti NAF S125 e gas inerte, a servizio dellâ€™impianto antincendio presso gli archivi del SAM di Torino</t>
  </si>
  <si>
    <t xml:space="preserve">SIEMENS SPA (CF: 00751160151)
</t>
  </si>
  <si>
    <t>Servizio di verifica periodica dellâ€™impianto di messa a terra della DR Piemonte ed elevatori e UPT Torino dello stabile in corso Vinzaglio 8 e via Guicciardini 11</t>
  </si>
  <si>
    <t xml:space="preserve">I.C.E.P.I. (CF: 01055750333)
</t>
  </si>
  <si>
    <t>I.C.E.P.I. (CF: 01055750333)</t>
  </si>
  <si>
    <t>Fornitura e consegna di 15.000 mascherine FFP2 certificate CE per gli Uffici della Direzione Regionale del Piemonte</t>
  </si>
  <si>
    <t xml:space="preserve">DITTA INDIVIDUALE DI PIZZOCRI NICOLO' (CF: PZZNCL94M04I577V)
</t>
  </si>
  <si>
    <t>DITTA INDIVIDUALE DI PIZZOCRI NICOLO' (CF: PZZNCL94M04I577V)</t>
  </si>
  <si>
    <t>CONTRATTO ANNUALE MANUTENZIONE PROGRAMMATA E NON PROGRAMMATA IMPIANTI ELETTRICI</t>
  </si>
  <si>
    <t xml:space="preserve">2 ZETA SRL (CF: 08107130018)
CHIAVAZZA S.R.L. (CF: 05651220013)
CO-GESI SRL (CF: 11032900018)
NICMA&amp;PARTNERS SPA (CF: 09714120012)
SAMSIC ITALIA (GIÃ  RES NOVA) (CF: 05651570011)
</t>
  </si>
  <si>
    <t>Intervento di riparazione della porta elettrica scorrevole per lâ€™accesso del pubblico al front-office presso lâ€™immobile sede UT Rivoli</t>
  </si>
  <si>
    <t>CONTRATTO ESECUTIVO DEL CONTRATTO NORMATIVO PER Lâ€™AFFIDAMENTO DELLA FORNITURA DI CARTA PER STAMPE E COPIE PER LE DIREZIONI CENTRALI ED ALCUNE DIREZIONI REGIONALI DELLâ€™AGENZIA DELLE ENTRATE - LOTTO N. 1</t>
  </si>
  <si>
    <t xml:space="preserve">VALSECCHI CANCELLERIA SRL (CF: 09521810961)
</t>
  </si>
  <si>
    <t>VALSECCHI CANCELLERIA SRL (CF: 09521810961)</t>
  </si>
  <si>
    <t>SERVIZIO DI FACCHINAGGIO - CONTRATTO QUADRO AGENZIA ENTRATE - 2021 - 2025</t>
  </si>
  <si>
    <t>Intervento di riparazione della porta per lâ€™accesso dei dipendenti presso lâ€™immobile sito in Torino, via Sidoli 35, sede UT Torino 3</t>
  </si>
  <si>
    <t xml:space="preserve">FANTOLINO SRL - TORINO (CF: 07555650014)
</t>
  </si>
  <si>
    <t>FANTOLINO SRL - TORINO (CF: 07555650014)</t>
  </si>
  <si>
    <t>DP VERCELLI - Fornitura e posa di maniglione antipanico a impulso e sgancio elettrico e contropiastra per elettromagnete</t>
  </si>
  <si>
    <t xml:space="preserve">R.P.G. OFFICINA (CF: 01940360025)
</t>
  </si>
  <si>
    <t>R.P.G. OFFICINA (CF: 01940360025)</t>
  </si>
  <si>
    <t>Manutenzione straordinaria armadi compattati SAM SK06 â€“ Fornitura ed installazione n. 172 piastre saldate e rinforzate con rimozione di quelle vecchie â€“ Sostituzione n. 2 alberi motori armadi SPI</t>
  </si>
  <si>
    <t>CONSUNTIVO SERVIZIO DI FACCHINAGGIO 24 FEB-5 MAR 2021</t>
  </si>
  <si>
    <t>PUBBLICAZIONE SU LA STAMPA ESTRATTO DI AVVISO DI MANIFESTAZIONE DI INTERESSE</t>
  </si>
  <si>
    <t xml:space="preserve">A. MANZONI &amp; C. S.P.A. (CF: 04705810150)
</t>
  </si>
  <si>
    <t>A. MANZONI &amp; C. S.P.A. (CF: 04705810150)</t>
  </si>
  <si>
    <t>Posa in opera di n. 21 corpi illuminanti presso lâ€™immobile sito in Torino corso Vinzaglio 8 sede DR Piemonte</t>
  </si>
  <si>
    <t>Richiesta stampa locandine e volantini per accoglienza utenti e accesso ai servizi on line.</t>
  </si>
  <si>
    <t xml:space="preserve">CASTELLO SRL (CF: 03794250013)
</t>
  </si>
  <si>
    <t>CASTELLO SRL (CF: 03794250013)</t>
  </si>
  <si>
    <t>Sistemazione e riparazione porte REI presso la Direzione Provinciale di Verbano-Cusio-Ossola</t>
  </si>
  <si>
    <t xml:space="preserve">AICA S.R.L. (CF: 02402630038)
</t>
  </si>
  <si>
    <t>AICA S.R.L. (CF: 02402630038)</t>
  </si>
  <si>
    <t>Fornitura di n. 2.400 litri gel igienizzante in flaconi da 500 ml per gli Uffici dellâ€™Agenzia delle Entrate del Piemonte</t>
  </si>
  <si>
    <t>Sostituzione vetri rotti in stanza n. 49 e dellâ€™archivio del personale presso sede DR Piemonte</t>
  </si>
  <si>
    <t xml:space="preserve">SCAGLIOLA GLASS SRL (CF: 07863130014)
</t>
  </si>
  <si>
    <t>SCAGLIOLA GLASS SRL (CF: 07863130014)</t>
  </si>
  <si>
    <t>Smaltimento di apparecchiature elettroniche fuori uso presso DP Biella</t>
  </si>
  <si>
    <t xml:space="preserve">METALLURGICA BIELLESE SRL (CF: 02136650021)
</t>
  </si>
  <si>
    <t>METALLURGICA BIELLESE SRL (CF: 02136650021)</t>
  </si>
  <si>
    <t>Lavori su portone di via Guicciardini per accesso pedonale dipendenti e pubblico presso DR Piemonte</t>
  </si>
  <si>
    <t>Collegamento mediante cavo in fibra ottica di due server interni presso lâ€™Ufficio Territoriale di CiriÃ¨</t>
  </si>
  <si>
    <t>Manutenzione ordinaria e straordinaria impianto antincendio del SAM di Torino</t>
  </si>
  <si>
    <t>Manutenzione ordinaria e straordinaria dellâ€™impianto antincendio del PUF di Cuneo.</t>
  </si>
  <si>
    <t>Intervento di ispezione canale di gronda presso lâ€™immobile sito in Novara, viale Curtatone 7, sede dell'UPT Novara</t>
  </si>
  <si>
    <t xml:space="preserve">AQA IMPIANTI DI PELLEGRINI GREGORY (CF: PLLGGR81R28F952L)
</t>
  </si>
  <si>
    <t>AQA IMPIANTI DI PELLEGRINI GREGORY (CF: PLLGGR81R28F952L)</t>
  </si>
  <si>
    <t>Intervento di spurgo e verifica colonna di scarico bagni presso lâ€™immobile sito in Torino, corso Vinzaglio 8, sede della DR Piemonte</t>
  </si>
  <si>
    <t>Servizio di corriere espresso durata biennale tra le sedi dellâ€™Agenzia delle Entrate D.P. I Torino e D.P. Alessandria e rispettivi Uffici di competenza</t>
  </si>
  <si>
    <t>RIMOZIONE AMIANTO DR</t>
  </si>
  <si>
    <t xml:space="preserve">NUOVA GIRO (CF: 10263120015)
</t>
  </si>
  <si>
    <t>NUOVA GIRO (CF: 10263120015)</t>
  </si>
  <si>
    <t>Fornitura e consegna al piano di materiale per arredo sanitario presso lâ€™Ufficio Provinciale di Torino â€“ Territorio</t>
  </si>
  <si>
    <t xml:space="preserve">PRONTOMED SRL (CF: 02420290542)
</t>
  </si>
  <si>
    <t>PRONTOMED SRL (CF: 02420290542)</t>
  </si>
  <si>
    <t>Smaltimento di beni mobili fuori uso presso lâ€™immobile sito in Torino, via Guicciardini 11, sede dellâ€™Agenzia delle Entrate â€“ Ufficio Provinciale del Territorio</t>
  </si>
  <si>
    <t xml:space="preserve">TRICICLO SOCIETA' COPERATIVA SOCIALE (CF: 07211740019)
</t>
  </si>
  <si>
    <t>TRICICLO SOCIETA' COPERATIVA SOCIALE (CF: 07211740019)</t>
  </si>
  <si>
    <t>Intervento di sostituzione e pulizia canale di gronda presso lâ€™immobile sito in Novara, viale Curtatone 7, sede dellâ€™Agenzia delle Entrate â€“ Ufficio Provinciale â€“ Territorio di Novara</t>
  </si>
  <si>
    <t>CONVENZIONE CONSIP SERVIZI INTEGRATI PER LA SICUREZZA 4 - LOTTO 1 - ODA 6151545 - SORVEGLIANZA SANITARIA - FORMAZIONE SICUREZZA - VERIFICHE AMBIENTALI</t>
  </si>
  <si>
    <t xml:space="preserve">SINTESI SPA (CF: 03533961003)
</t>
  </si>
  <si>
    <t>SINTESI SPA (CF: 03533961003)</t>
  </si>
  <si>
    <t>Manutenzione straordinaria armadi compattati SAM Torino â€“ Ancoraggio e regolazione armadio SK01 â€“ Completamento sostituzione piastre armadi locale SK06 â€“ Tassellatura piastre a pavimento</t>
  </si>
  <si>
    <t>FORNITURA 8.500 SCATOLE PRESSO SAM TORINO E 2.500 SCATOLE PRESSO LA DP VERBANIA.</t>
  </si>
  <si>
    <t xml:space="preserve">AKTIVA S.R.L. (CF: 07679870019)
</t>
  </si>
  <si>
    <t>AKTIVA S.R.L. (CF: 07679870019)</t>
  </si>
  <si>
    <t>Servizio di intervento in caso di allarme degli impianti antintrusione e antincendio mediante ponte radio presso gli Uffici dellâ€™Agenzia delle Entrate di Alba, MondovÃ¬ e Saluzzo</t>
  </si>
  <si>
    <t>10 MOBILI BASSI PER UT IVREA</t>
  </si>
  <si>
    <t xml:space="preserve">PIALT S.R.L. (CF: 01664520010)
</t>
  </si>
  <si>
    <t>PIALT S.R.L. (CF: 01664520010)</t>
  </si>
  <si>
    <t>Fornitura e programmazione di n. 10 telecomandi per apertura portone automatico presso DR Piemonte</t>
  </si>
  <si>
    <t>Servizio di manutenzione dei condizionatori portatili presenti negli Uffici della Regione Piemonte dellâ€™Agenzia delle Entrate</t>
  </si>
  <si>
    <t>Fornitura e installazione di tende alla veneziana presso lâ€™Ufficio Territoriale e l'Area Servizi di PubblicitÃ  Immobiliare di Saluzzo</t>
  </si>
  <si>
    <t>Smaltimento beni fuori uso non informatici presso la Direzione Provinciale di Alessandria</t>
  </si>
  <si>
    <t xml:space="preserve">EDILCOMI DI COMINELLI GIAMPIETRO (CF: CMNGPT59M03L304J)
</t>
  </si>
  <si>
    <t>EDILCOMI DI COMINELLI GIAMPIETRO (CF: CMNGPT59M03L304J)</t>
  </si>
  <si>
    <t>Rimozione parziale dellâ€™impianto di evacuazione lato nord del fabbricato sito in Saluzzo, piazza Cavour 9, sede UT Saluzzo</t>
  </si>
  <si>
    <t>Intervento di spurgo per otturazione fognatura colonna bagni piano terra presso lâ€™immobile sito in Torino, via Sidoli 35, sede dell'UT Torino 3</t>
  </si>
  <si>
    <t>Sostituzione vetro presso lâ€™Ufficio Territoriale di CourgnÃ¨</t>
  </si>
  <si>
    <t xml:space="preserve">VETRERIA NUOVA RE.DA.EL. DI BIGINI DANILO (CF: BGNDNL83S09D208M)
</t>
  </si>
  <si>
    <t>VETRERIA NUOVA RE.DA.EL. DI BIGINI DANILO (CF: BGNDNL83S09D208M)</t>
  </si>
  <si>
    <t>fornitura e posa di due tende veneziane per la Direzione Regionale</t>
  </si>
  <si>
    <t xml:space="preserve">BALDESCHI SNC (CF: 00795230010)
</t>
  </si>
  <si>
    <t>BALDESCHI SNC (CF: 00795230010)</t>
  </si>
  <si>
    <t>Fornitura consegna e montaggio di arredi a norma per il front office dellâ€™Ufficio Territoriale di Saluzzo</t>
  </si>
  <si>
    <t xml:space="preserve">QUADRIFOGLIO SISTEMI D'ARREDO SPA (CF: 02301560260)
</t>
  </si>
  <si>
    <t>QUADRIFOGLIO SISTEMI D'ARREDO SPA (CF: 02301560260)</t>
  </si>
  <si>
    <t>Contratto esecutivo per il servizio di apertura e chiusura Uffici dellâ€™Agenzia delle Entrate â€“ Regione Piemonte - SAM E UPT Alessandria</t>
  </si>
  <si>
    <t>Fornitura di n. 30 guarnizioni per condizionatori presso la Direzione Provinciale I di Torino</t>
  </si>
  <si>
    <t xml:space="preserve">TROTEC SRL (CF: 04254050232)
</t>
  </si>
  <si>
    <t>TROTEC SRL (CF: 04254050232)</t>
  </si>
  <si>
    <t>Intervento di rimozione e riposizionamento di n. 2  porte in alluminio presso lâ€™immobile sito in Saluzzo, piazza Cavour 9, sede UT Saluzzo</t>
  </si>
  <si>
    <t xml:space="preserve">B.F. DI BARRA FRANCO (CF: 00984070045)
</t>
  </si>
  <si>
    <t>B.F. DI BARRA FRANCO (CF: 00984070045)</t>
  </si>
  <si>
    <t>Intervento di riparazione serramento automatico presso lâ€™immobile sito in Novara, viale Curtatone 7, sede UPT Novara</t>
  </si>
  <si>
    <t xml:space="preserve">B.P SRL (CF: 01398370039)
</t>
  </si>
  <si>
    <t>B.P SRL (CF: 01398370039)</t>
  </si>
  <si>
    <t xml:space="preserve">Servizio di portierato per la Direzione Provinciale Sede di Vercelli </t>
  </si>
  <si>
    <t xml:space="preserve">RONDASERVICE SRL (CF: 01878750239)
</t>
  </si>
  <si>
    <t>RONDASERVICE SRL (CF: 01878750239)</t>
  </si>
  <si>
    <t>Realizzazione di nuovo punto di controllo accessi tramite badge porta REI archivio economato UPT Cuneo.</t>
  </si>
  <si>
    <t xml:space="preserve">IDROGAS GROUP SRL (CF: 02427810045)
</t>
  </si>
  <si>
    <t>IDROGAS GROUP SRL (CF: 02427810045)</t>
  </si>
  <si>
    <t>Messa in sicurezza tapparelle primo piano e riparazione finestra bagno presso lâ€™immobile sito in Torino, corso Vinzaglio 8, sede DR Piemonte</t>
  </si>
  <si>
    <t xml:space="preserve">SARDONE ANDREA (CF: SRDNDR62P10L220K)
</t>
  </si>
  <si>
    <t>SARDONE ANDREA (CF: SRDNDR62P10L220K)</t>
  </si>
  <si>
    <t>Manutenzione ordinaria e straordinaria impianto water-mist della DR e UPT TO</t>
  </si>
  <si>
    <t>Intervento di manutenzione di locali del terzo piano presso lâ€™immobile sito in Torino, via Guicciardini 11, sede UPT Torino</t>
  </si>
  <si>
    <t>Intervento di sostituzione tegole del tetto a seguito di infiltrazione di acqua piovana presso lâ€™UPT Torino</t>
  </si>
  <si>
    <t xml:space="preserve">VERTICAL EDIL DI VOICA MIHAI (CF: 10958490012)
</t>
  </si>
  <si>
    <t>VERTICAL EDIL DI VOICA MIHAI (CF: 10958490012)</t>
  </si>
  <si>
    <t>Fornitura e consegna al piano di 2 ARGO SOLOMONITOR 43 e 1 ARGO MINI LAN â€“ per sistema elimina code per DP I Torino e UPT Torino - Territorio.</t>
  </si>
  <si>
    <t>Servizio di tinteggiatura dei locali del nuovo front office dellâ€™Ufficio Territoriale di Saluzzo</t>
  </si>
  <si>
    <t xml:space="preserve">BOERO GIANFRANCO (CF: BROGFR71A07H852G)
</t>
  </si>
  <si>
    <t>BOERO GIANFRANCO (CF: BROGFR71A07H852G)</t>
  </si>
  <si>
    <t>Sostituzione vetri finestre primo e secondo piano Direzione Regionale Piemonte Corso Vinzaglio n. 8</t>
  </si>
  <si>
    <t>Lavori di manutenzione straordinaria su impianto archivio compattato elettrico presso il primo piano dellâ€™immobile sito in corso Bolzano 30, sede dellâ€™Agenzia delle Entrate â€“ Direzione Provinciale I di Torino</t>
  </si>
  <si>
    <t xml:space="preserve">ADDICALCO SOC. R.L. (CF: 09534370151)
</t>
  </si>
  <si>
    <t>ADDICALCO SOC. R.L. (CF: 09534370151)</t>
  </si>
  <si>
    <t>FORNITURA GAS SEDI AGENZIA ENTRATE PIEMONTE - ADESIONE A CONVENZIONE CONSIP GAS NATURALE 13</t>
  </si>
  <si>
    <t xml:space="preserve">HERA COMM (CF: 02221101203)
</t>
  </si>
  <si>
    <t>HERA COMM (CF: 02221101203)</t>
  </si>
  <si>
    <t>SERVIZI DI RISCOSSIONE TRIBUTI CON MODALITÃ€ ELETTRONICHE PER LE SEDI DELLâ€™AGENZIA DELLE ENTRATE PIEMONTE</t>
  </si>
  <si>
    <t>Noleggio 5 fotocopiatrici - CONSIP 32 lotto 3</t>
  </si>
  <si>
    <t xml:space="preserve">ITD SOLUTIONS SPA (CF: 05773090013)
</t>
  </si>
  <si>
    <t>ITD SOLUTIONS SPA (CF: 05773090013)</t>
  </si>
  <si>
    <t>ACCORDO QUADRO CONSIP CARBURANTI RETE 1 - Fornitura buoni gasolio per auto di servizio e furgone a noleggio a servizio DR Piemonte</t>
  </si>
  <si>
    <t xml:space="preserve">ITALIANA PETROLI SPA (GIÃ  TOTALERG S.P.A.) (CF: 00051570893)
</t>
  </si>
  <si>
    <t>ITALIANA PETROLI SPA (GIÃ  TOTALERG S.P.A.) (CF: 00051570893)</t>
  </si>
  <si>
    <t xml:space="preserve"> Ordine a consuntivo per lo spegnimento e accensione dell'impianto antincendio DP I TO PER SANIFICAZIONE</t>
  </si>
  <si>
    <t xml:space="preserve">MILANI GIOVANNI &amp; C. (CF: 01554780138)
</t>
  </si>
  <si>
    <t>MILANI GIOVANNI &amp; C. (CF: 01554780138)</t>
  </si>
  <si>
    <t>Fornitura di 2 MINI LAN ARGO e 1 LAN PRINTER per sistema elimina code UT Moncalieri, e di 2 MINI LAN ARGO  DP I TO</t>
  </si>
  <si>
    <t>Intervento di manutenzione straordinaria per ripristino funzionalitÃ  armadio compattato presso lâ€™immobile sito in Asti, via Bocca 12, sede dellâ€™UPT di Asti</t>
  </si>
  <si>
    <t>Riparazione serramenti vari al primo piano della Direzione Regionale del Piemonte</t>
  </si>
  <si>
    <t xml:space="preserve">ECO.SER S.R.L. (CF: 10965920019)
</t>
  </si>
  <si>
    <t>ECO.SER S.R.L. (CF: 10965920019)</t>
  </si>
  <si>
    <t>Ripristino funzionamento impianti allarme antintrusione, UPT Alessandria e UPT Asti</t>
  </si>
  <si>
    <t>AMPLIAMENTO IMPIANTO EVACUAZIONE SPI TORINO</t>
  </si>
  <si>
    <t>Spostamento porte in alluminio per apertura del nuovo front office dellâ€™Ufficio di Saluzzo</t>
  </si>
  <si>
    <t xml:space="preserve">B.F. LAVORAZ. METALMECCANICHE (CF: BRRFNC58T23H727J)
</t>
  </si>
  <si>
    <t>B.F. LAVORAZ. METALMECCANICHE (CF: BRRFNC58T23H727J)</t>
  </si>
  <si>
    <t>Opere di raschiatura intonaci, stuccatura e tinteggiatura della stanza del Direttore, rimozione ruggine e verniciatura balconi esterni presso lâ€™Ufficio di Casale Monferrato</t>
  </si>
  <si>
    <t xml:space="preserve">GASPARINI MARIO FRANCO DECORAZIONI (CF: GSPMFR53T19L219M)
</t>
  </si>
  <si>
    <t>GASPARINI MARIO FRANCO DECORAZIONI (CF: GSPMFR53T19L219M)</t>
  </si>
  <si>
    <t>FORINITURA PEZZI MOBILI SIGILLI 2022</t>
  </si>
  <si>
    <t xml:space="preserve">ISTITUTO POLIGRAFICO E ZECCA DELLO STATO (CF: 00399810589)
</t>
  </si>
  <si>
    <t>ISTITUTO POLIGRAFICO E ZECCA DELLO STATO (CF: 00399810589)</t>
  </si>
  <si>
    <t>Lavori di impermeabilizzazione del terrazzo in uso allâ€™Ufficio Territoriale di Saluzzo</t>
  </si>
  <si>
    <t xml:space="preserve">VEMA SRL (CF: 02870650047)
</t>
  </si>
  <si>
    <t>VEMA SRL (CF: 02870650047)</t>
  </si>
  <si>
    <t xml:space="preserve">BLUEBAG ITALIA SRL (CF: 08050520967)
</t>
  </si>
  <si>
    <t>BLUEBAG ITALIA SRL (CF: 08050520967)</t>
  </si>
  <si>
    <t>Fornitura ed installazione di insegne e vetrofanie per lâ€™Ufficio di Saluzzo</t>
  </si>
  <si>
    <t xml:space="preserve">STILGRAFICA DRUA ALESSANDRO (CF: DRULSN67R07H727K)
</t>
  </si>
  <si>
    <t>STILGRAFICA DRUA ALESSANDRO (CF: DRULSN67R07H727K)</t>
  </si>
  <si>
    <t>Tinteggiatura locali presso la sede della Direzione Provinciale I di Torino</t>
  </si>
  <si>
    <t>DP I -Servizio di accensione e spegnimento impianto antincendio 2020 â€“ autorizzazione pagamento a consuntivo</t>
  </si>
  <si>
    <t>Ordine fornitura e programmazione di n. 50 badge di prossimitÃ  PLEXA per reintegro scorta presso la Direzione Regionale del Piemonte.</t>
  </si>
  <si>
    <t>Noleggio 7 fotocopiatrici - CONSIP 32 lotto 3</t>
  </si>
  <si>
    <t>Intervento di sostituzione tegole del tetto a seguito di infiltrazione di acqua piovana a luglio presso lâ€™Ufficio Provinciale di Torino â€“ Territorio.</t>
  </si>
  <si>
    <t>Tinteggiatura locali presso la sede della Direzione Regionale</t>
  </si>
  <si>
    <t xml:space="preserve">COP. DECOR DI LUCA TOFFANIN SAS (CF: 01491210017)
</t>
  </si>
  <si>
    <t>COP. DECOR DI LUCA TOFFANIN SAS (CF: 01491210017)</t>
  </si>
  <si>
    <t>Disotturazione fognatura nera presso lâ€™Ufficio Territoriale di Rivoli</t>
  </si>
  <si>
    <t xml:space="preserve">ENZO SPURGHI DI BELLANTE VINCENZO (CF: BLLVCN63T17G273Z)
</t>
  </si>
  <si>
    <t>ENZO SPURGHI DI BELLANTE VINCENZO (CF: BLLVCN63T17G273Z)</t>
  </si>
  <si>
    <t>Tinteggiatura stanze n. 424 e 443 dellâ€™Ufficio Grandi Contribuenti con sede in corso Bolzano 30, Torino</t>
  </si>
  <si>
    <t>Ripristino funzionalitÃ  sedia bariatrica â€“ Spese ex D.Lgs. 81/2008.</t>
  </si>
  <si>
    <t xml:space="preserve">KINEMED SRL (CF: 02698391204)
</t>
  </si>
  <si>
    <t>KINEMED SRL (CF: 02698391204)</t>
  </si>
  <si>
    <t>Manutenzione annuale linee vita sede di Torino, Corso Bolzano 30</t>
  </si>
  <si>
    <t xml:space="preserve">SECURITY BUILDING SERVICE SRL (CF: 03260060169)
</t>
  </si>
  <si>
    <t>SECURITY BUILDING SERVICE SRL (CF: 03260060169)</t>
  </si>
  <si>
    <t>fornitura e posa di due tende veneziane per la Direzione Provinciale I di Torino</t>
  </si>
  <si>
    <t>Smaltimento beni mobili fuori uso presso lâ€™Ufficio Territoriale di Tortona</t>
  </si>
  <si>
    <t xml:space="preserve">GESTIONEAMBIENTE SPA (CF: 01492290067)
</t>
  </si>
  <si>
    <t>GESTIONEAMBIENTE SPA (CF: 01492290067)</t>
  </si>
  <si>
    <t>Accordo quadro per il servizio di conduzione e manutenzione programmata e non programmata degli impianti antincendio presso gli Uffici del Piemonte dellâ€™Agenzia delle Entrate</t>
  </si>
  <si>
    <t xml:space="preserve">2 ZETA SRL (CF: 08107130018)
CO-GESI SRL (CF: 11032900018)
ESSECI SRL (CF: 05999530016)
SAMSIC ITALIA (GIÃ  RES NOVA) (CF: 05651570011)
SICURNET LIGURIA SRL (CF: 01426730998)
</t>
  </si>
  <si>
    <t>Servizio di interpretariato LIS presso la Direzione Regionale del Piemonte</t>
  </si>
  <si>
    <t xml:space="preserve">SEGNI DI INTEGRAZIONE (CF: 11116320018)
</t>
  </si>
  <si>
    <t>SEGNI DI INTEGRAZIONE (CF: 11116320018)</t>
  </si>
  <si>
    <t>SOSTITUZIONE TOMBINO CORTILE SAM PARTI COMUNI</t>
  </si>
  <si>
    <t xml:space="preserve">AM COSTRUZIONI (CF: LLGQML77C26Z100R)
</t>
  </si>
  <si>
    <t>AM COSTRUZIONI (CF: LLGQML77C26Z100R)</t>
  </si>
  <si>
    <t>FORNITURA ED INSTALLAZIONE NOTTOLINI DP I TORINO</t>
  </si>
  <si>
    <t>CONTRATTO APERTO BIENNALE FORNITURA LIBRI</t>
  </si>
  <si>
    <t xml:space="preserve">LIBRERIA GIURIDICA S.N.C. DI MENSIO EMILIA E C. (CF: 09162480017)
</t>
  </si>
  <si>
    <t>LIBRERIA GIURIDICA S.N.C. DI MENSIO EMILIA E C. (CF: 09162480017)</t>
  </si>
  <si>
    <t>Fornitura cartelli indicatori per lâ€™Ufficio Provinciale di Torino â€“ Territorio</t>
  </si>
  <si>
    <t xml:space="preserve">ALPEAT APPLICAZ. E LAVORAZ. (CF: 00455310011)
</t>
  </si>
  <si>
    <t>ALPEAT APPLICAZ. E LAVORAZ. (CF: 00455310011)</t>
  </si>
  <si>
    <t>FORNITURA CARTELLINE MOD 58</t>
  </si>
  <si>
    <t xml:space="preserve">ALFABETA COMUNICAZIONE S.N.C. (CF: 11274860011)
</t>
  </si>
  <si>
    <t>ALFABETA COMUNICAZIONE S.N.C. (CF: 11274860011)</t>
  </si>
  <si>
    <t>CORSO RSPP MOD C PER UNA PERSONA DP AL</t>
  </si>
  <si>
    <t xml:space="preserve">CSAO (CF: 04961740018)
</t>
  </si>
  <si>
    <t>CSAO (CF: 04961740018)</t>
  </si>
  <si>
    <t>Intervento per pulizia intercapedine presso la sede della Direzione Provinciale II di Torino</t>
  </si>
  <si>
    <t>Manutenzione serramenti interni ed esterni presso la sede della Direzione Provinciale di Novara</t>
  </si>
  <si>
    <t xml:space="preserve">UBEZIO SNC DI UBEZIO STEFANO - FLAVIO &amp; C. (CF: 00625480033)
</t>
  </si>
  <si>
    <t>UBEZIO SNC DI UBEZIO STEFANO - FLAVIO &amp; C. (CF: 00625480033)</t>
  </si>
  <si>
    <t>CONTRATTO APERTO ANNUALE FORNITURA TIMBRI</t>
  </si>
  <si>
    <t xml:space="preserve">MOTTURA TIMBRI (CF: 04921410017)
</t>
  </si>
  <si>
    <t>MOTTURA TIMBRI (CF: 04921410017)</t>
  </si>
  <si>
    <t xml:space="preserve"> Installazione dissuasori volatili presso lâ€™Ufficio Territoriale di Acqui </t>
  </si>
  <si>
    <t xml:space="preserve">NOFLYZONE DI MONTERISI GIACOMO (CF: MNTGCM82H21B774M)
</t>
  </si>
  <si>
    <t>NOFLYZONE DI MONTERISI GIACOMO (CF: MNTGCM82H21B774M)</t>
  </si>
  <si>
    <t>Abbonamento on line SEAC â€œINFORMATIVA FISCALEâ€ - Abbonamento 2021</t>
  </si>
  <si>
    <t xml:space="preserve">SEAC SPA (CF: 00865310221)
</t>
  </si>
  <si>
    <t>SEAC SPA (CF: 00865310221)</t>
  </si>
  <si>
    <t>Servizio di fermo macchina, sgombero neve e spargimento sale per la stagione invernale 2021/2022 presso le P.C. del SAM di Torino</t>
  </si>
  <si>
    <t>Intervento urgente per ripristinare la funzionalitÃ  della porta dâ€™ingresso dipendenti della sede della DP di Asti</t>
  </si>
  <si>
    <t xml:space="preserve">ASTINFISSI COSTRUZIONI SNC (CF: 01444780058)
</t>
  </si>
  <si>
    <t>ASTINFISSI COSTRUZIONI SNC (CF: 01444780058)</t>
  </si>
  <si>
    <t>Fornitura e posa in opera di tende veneziane da installare presso il Front Office dellâ€™UPT di Cuneo</t>
  </si>
  <si>
    <t>Fornitura e consegna di toner e drum presso DP I Torino, UT Moncalieri, UT Torino 3, DP di Biella e DP Alessandria.</t>
  </si>
  <si>
    <t>Fornitura e consegna di numero tre sedie operative ad elevata portata per la Direzione Provinciale di Cuneo</t>
  </si>
  <si>
    <t xml:space="preserve">SPAZIO UFFICIO CUNEO SRL (CF: 03721310047)
</t>
  </si>
  <si>
    <t>SPAZIO UFFICIO CUNEO SRL (CF: 03721310047)</t>
  </si>
  <si>
    <t>Smaltimento di beni informatici fuori uso presso lâ€™immobile sito in Torino, via Guicciardini 11, sede dellâ€™Agenzia delle Entrate â€“ Ufficio Provinciale del Territorio.</t>
  </si>
  <si>
    <t xml:space="preserve">STARMET SRL (CF: 09009620015)
</t>
  </si>
  <si>
    <t>STARMET SRL (CF: 09009620015)</t>
  </si>
  <si>
    <t>Acquisto fioriere da esterni per lâ€™Ufficio Territoriale di Novi Ligure</t>
  </si>
  <si>
    <t xml:space="preserve">PANIATE SNC (CF: 01063900052)
</t>
  </si>
  <si>
    <t>PANIATE SNC (CF: 01063900052)</t>
  </si>
  <si>
    <t>Tinteggiatura locali front office dellâ€™Ufficio di Tortona dellâ€™Agenzia delle Entrate</t>
  </si>
  <si>
    <t xml:space="preserve"> Riparazione macchina bollatrice UT Tortona</t>
  </si>
  <si>
    <t>FORNITURA SEDUTE OPERATORE A NORMA UFFICI VARI</t>
  </si>
  <si>
    <t xml:space="preserve">MOVING S.R.L. (CF: 03196280246)
</t>
  </si>
  <si>
    <t>MOVING S.R.L. (CF: 03196280246)</t>
  </si>
  <si>
    <t>ABBONAMENTO ANNUALE GTT PER DIPENDENTE DP II TO</t>
  </si>
  <si>
    <t xml:space="preserve">GTT - GRUPPO TORINESE TRASPORTI SPA (CF: 08555280018)
</t>
  </si>
  <si>
    <t>GTT - GRUPPO TORINESE TRASPORTI SPA (CF: 08555280018)</t>
  </si>
  <si>
    <t>Servizio di verifica periodica di 33 ascensori e 4 montacarichi per Uffici Vari</t>
  </si>
  <si>
    <t xml:space="preserve">EUROFINS MODULO UNO SRL (CF: 10781070015)
</t>
  </si>
  <si>
    <t>EUROFINS MODULO UNO SRL (CF: 10781070015)</t>
  </si>
  <si>
    <t>Fornitura di n. 75 led panel per sostituzione lampade corridoio secondo piano UPT di Torino</t>
  </si>
  <si>
    <t xml:space="preserve">COMOLI, FERRARI &amp; C. (CF: 00123060030)
</t>
  </si>
  <si>
    <t>COMOLI, FERRARI &amp; C. (CF: 00123060030)</t>
  </si>
  <si>
    <t>Smaltimento beni mobili fuori uso presso la Direzione Provinciale II di Torino e Uffici dipendenti</t>
  </si>
  <si>
    <t>Smaltimento beni non informatici presso la Direzione Provinciale di Alessandria</t>
  </si>
  <si>
    <t>manutenzione tende presso il Servizio di PubblicitÃ  Immobiliare di Strada Antica di Collegno 259 - Torino</t>
  </si>
  <si>
    <t xml:space="preserve">PORTEND SNC DI BRIVIO UGO, ROBERTO &amp; C. (CF: 03798630152)
</t>
  </si>
  <si>
    <t>PORTEND SNC DI BRIVIO UGO, ROBERTO &amp; C. (CF: 03798630152)</t>
  </si>
  <si>
    <t>Fornitura e consegna di tre macchine bollatrici e due punzoni in acciaio con incisione presso la DR, UT Tortona e UT Novi Ligure</t>
  </si>
  <si>
    <t xml:space="preserve">FATTORI SAFEST S.R.L. (CF: 10416260155)
</t>
  </si>
  <si>
    <t>FATTORI SAFEST S.R.L. (CF: 10416260155)</t>
  </si>
  <si>
    <t xml:space="preserve">Fornitura di materiali di consumo (toner/drum) a ridotto impatto ambientale per stampanti ed apparecchiature multifunzione da destinare agli Uffici dellâ€™Agenzia delle Entrate del Piemonte </t>
  </si>
  <si>
    <t xml:space="preserve">CARTO COPY SERVICE (CF: 04864781002)
ECO LASER INFORMATICA SRL (CF: 04427081007)
ICR - SOCIETA' PER AZIONI (CF: 05466391009)
MYO S.R.L. (CF: 03222970406)
</t>
  </si>
  <si>
    <t>Smaltimento beni mobili fuori uso presso la Direzione Provinciale I di Torino e Uffici dipendenti</t>
  </si>
  <si>
    <t xml:space="preserve">INNOVA ECOSERVIZI (CF: 10171610016)
</t>
  </si>
  <si>
    <t>INNOVA ECOSERVIZI (CF: 10171610016)</t>
  </si>
  <si>
    <t>Rimozione e smaltimento tettoia in cortile, rimozione porte interne in vetro e consolidamento parete interna stanza 16 secondo piano, presso lâ€™Ufficio Territoriale di Casale Monferrato</t>
  </si>
  <si>
    <t>Fornitura e consegna al piano di sedute visitatore/attesa presso Uffici vari dellâ€™Agenzia delle Entrate del Piemonte</t>
  </si>
  <si>
    <t xml:space="preserve">GALIZIA SRL A SOCIO UNICO (CF: 08321010723)
</t>
  </si>
  <si>
    <t>GALIZIA SRL A SOCIO UNICO (CF: 08321010723)</t>
  </si>
  <si>
    <t>Servizio di intervento in caso di allarme degli impianti antintrusione e antincendio, tramite chiamata ponte radio Direzione Provinciale di Biella â€“ Contratto biennale dal 1/01/2022 al 31/12/2023</t>
  </si>
  <si>
    <t>ACCORDO QUADRO PER Lâ€™AFFIDAMENTO DIRETTO DEL SERVIZIO DI MANUTENZIONE ORDINARIA PROGRAMMATA ED INTERVENTI NON PROGRAMMATI DEGLI IMPIANTI ANTINTRUSIONE INSTALLATI NEGLI IMMOBILI DELLâ€™AGENZIA DELLE ENTRATE CON SEDE IN PIEMONTE</t>
  </si>
  <si>
    <t>servizio di manutenzione programmata e non programmata degli impianti elevatori presso gli Uffici dipendenti dalla Direzione Regionale del Piemonte dellâ€™Agenzia delle Entrate</t>
  </si>
  <si>
    <t xml:space="preserve">CIAM ASCENSORI E SERVIZI SRL (CF: 12216121009)
GRUPPO SIMET (CF: 04982340012)
OTIS SERVIZI SRL (CF: 01729590032)
SIL.MA ASCENSORI DI BATTAGLIO ROBERTO (CF: 09068870014)
THYSSENKRUPP ELEVATORI ITALIA SPA (CF: 03702760962)
</t>
  </si>
  <si>
    <t>GRUPPO SIMET (CF: 04982340012)</t>
  </si>
  <si>
    <t>FORNITURA SEDUTE OPERATORE A NORMA PER UPT VERBANIA</t>
  </si>
  <si>
    <t>Interventi urgenti sugli impianti di evacuazione presso la Direzione Provinciale di Cuneo e lâ€™Ufficio Territoriale di Rivoli</t>
  </si>
  <si>
    <t>Lavori di messa in sicurezza e ripristino controsoffitto sbarco ascensori n.19-20-21 piano 12 PUF Cuneo.</t>
  </si>
  <si>
    <t xml:space="preserve">PIONE MARCO E ALBERTO SNC (CF: 00909920043)
</t>
  </si>
  <si>
    <t>PIONE MARCO E ALBERTO SNC (CF: 00909920043)</t>
  </si>
  <si>
    <t>Interventi urgenti sugli impianti antintrusione presso vari Uffici dellâ€™Agenzia delle Entrate - Direzione Regionale del Piemonte</t>
  </si>
  <si>
    <t>Riparazione porte scorrevoli automatiche, Ufficio Provinciale Territorio di Alessandria.</t>
  </si>
  <si>
    <t xml:space="preserve">SICE AUTOMAZIONI DI ANGELERI MAURO PIETRO (CF: NGLMPT60H29A182C)
</t>
  </si>
  <si>
    <t>SICE AUTOMAZIONI DI ANGELERI MAURO PIETRO (CF: NGLMPT60H29A182C)</t>
  </si>
  <si>
    <t>Manutenzione su macchina bollatrice presso lâ€™Agenzia delle Entrate â€“ Ufficio Territoriale di Moncalieri.</t>
  </si>
  <si>
    <t>Servizio di assistenza e manutenzione programmata e non programmata dellâ€™impianto antincendio presso lo stabile di Corso Bolzano 30, Torino</t>
  </si>
  <si>
    <t>Manutenzione straordinaria archivi compattati a movimentazione elettrica presso la Direzione Provinciale di Biella.</t>
  </si>
  <si>
    <t>Fornitura ed installazione serratura ad elettropistone per portone di via Guicciardini 11, Torino ed altre riparazioni di serrature nei locali sottotetto</t>
  </si>
  <si>
    <t xml:space="preserve">J.V.S. SERVICE DI VASQUEZ SIERRA JORGE LUIS (CF: VSQJGL81H14Z604J)
</t>
  </si>
  <si>
    <t>J.V.S. SERVICE DI VASQUEZ SIERRA JORGE LUIS (CF: VSQJGL81H14Z604J)</t>
  </si>
  <si>
    <t>Fornitura e consegna franco locali di 1 ARGO SOLOMONITOR 43 â€“ per sistema elimina code DP Vercelli</t>
  </si>
  <si>
    <t>Accordo quadro per il servizio di manutenzione ordinaria programmata ed interventi non programmati degli impianti di evacuazione degli Uffici del Piemonte</t>
  </si>
  <si>
    <t xml:space="preserve">BLITZ ANTINCENDIO SRL (CF: 07333290588)
COMPAGNIA GRANDI APPALTI PULIZIE SRL (CF: 14362311004)
CUDIA IMPIANTI DI CUDIA FRANCESCO (CF: CDUFNC59P11E974O)
ELETTRO SERVICE DI AMBROSONE MICHELE (CF: MBRMHL69L31A479F)
GASPARINI STEFANINO GI GASPARINI ATTILIO (CF: GSPTTL63M20L219B)
LUCISANO ANTONIO (CF: LCSNTN56R18E147A)
MASTECH SRL (CF: 12013940015)
MT IMPIANTI SNC (CF: 11701450014)
</t>
  </si>
  <si>
    <t>ELETTRO SERVICE DI AMBROSONE MICHELE (CF: MBRMHL69L31A479F)</t>
  </si>
  <si>
    <t>Fornitura consegna e montaggio di arredi a norma per lâ€™Ufficio dellâ€™Agenzia delle Entrate di Verbania</t>
  </si>
  <si>
    <t>Servizio di controllo della sede della Direzione Provinciale di Vercelli mediante teleallarme - 2022</t>
  </si>
  <si>
    <t>Noleggio  fotocopiatrici - CONSIP 1 lotto 2</t>
  </si>
  <si>
    <t>Acquisto n. 204 totem per gel igienizzante mani - Fornitura di n. 9.600 flaconi da 500 ml di gel igienizzante per gli Uffici dellâ€™Agenzia delle Entrate del Piemonte</t>
  </si>
  <si>
    <t>LAVORI DI INSTALLAZIONE SISTEMA CONTROLLO ACCESSI DP I TO</t>
  </si>
  <si>
    <t xml:space="preserve">R.P.S. GAVUZZI SRL (CF: 00667700041)
</t>
  </si>
  <si>
    <t>R.P.S. GAVUZZI SRL (CF: 00667700041)</t>
  </si>
  <si>
    <t>Consuntivo ripristino automazione porta elettrificata accesso dipendenti su Via Grandis Torino</t>
  </si>
  <si>
    <t xml:space="preserve">PICHLER PROJECTS GMBH (CF: 01628720219)
</t>
  </si>
  <si>
    <t>PICHLER PROJECTS GMBH (CF: 01628720219)</t>
  </si>
  <si>
    <t>Fornitura di due rastrelliere porta bici presso la Direzione Regionale del Piemonte.</t>
  </si>
  <si>
    <t xml:space="preserve">CEMENTUBI CONCRETE SRL (CF: 12527090018)
</t>
  </si>
  <si>
    <t>CEMENTUBI CONCRETE SRL (CF: 12527090018)</t>
  </si>
  <si>
    <t>SERVIZIO DI PORTIERATO DP VERCELLI</t>
  </si>
  <si>
    <t>Riparazione e trasloco archivio compattato dellâ€™Ufficio Territoriale di Moncalieri</t>
  </si>
  <si>
    <t>CONCESSIONE DEL SERVIZIO DI GESTIONE DELL'ASILO NIDO AZIENDALE PRESSO LA DIREZIONE REGIONALE DEL PIEMONTE</t>
  </si>
  <si>
    <t xml:space="preserve">C.E.M.E.A. DEL PIEMONTE SOCIETA' COOPERATIVA SOCIALE ONLUS (CF: 05077930013)
</t>
  </si>
  <si>
    <t>C.E.M.E.A. DEL PIEMONTE SOCIETA' COOPERATIVA SOCIALE ONLUS (CF: 05077930013)</t>
  </si>
  <si>
    <t>Ripristino dellâ€™intonaco danneggiato da infiltrazioni al piano terra della sede dellâ€™Ufficio Provinciale Territorio di Asti</t>
  </si>
  <si>
    <t>Smaltimento di beni informatici fuori uso situati presso la sede dellâ€™Agenzia delle Entrate - Direzione Provinciale di Novara â€“ Corso Risorgimento, 26 e lâ€™Ufficio Provinciale Territorio di Novara â€“ Via Curtatone,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</si>
</sst>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"X030FD7C27"</f>
        <v>X030FD7C27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120</v>
      </c>
      <c r="I3" s="2">
        <v>41880</v>
      </c>
      <c r="J3" s="2">
        <v>41881</v>
      </c>
      <c r="K3">
        <v>240</v>
      </c>
    </row>
    <row r="4" spans="1:11" x14ac:dyDescent="0.25">
      <c r="A4" t="str">
        <f>"XE911FB6D3"</f>
        <v>XE911FB6D3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629.49</v>
      </c>
      <c r="I4" s="2">
        <v>41982</v>
      </c>
      <c r="J4" s="2">
        <v>42004</v>
      </c>
      <c r="K4">
        <v>629.49</v>
      </c>
    </row>
    <row r="5" spans="1:11" x14ac:dyDescent="0.25">
      <c r="A5" t="str">
        <f>"67092410D3"</f>
        <v>67092410D3</v>
      </c>
      <c r="B5" t="str">
        <f t="shared" si="0"/>
        <v>06363391001</v>
      </c>
      <c r="C5" t="s">
        <v>16</v>
      </c>
      <c r="D5" t="s">
        <v>24</v>
      </c>
      <c r="E5" t="s">
        <v>25</v>
      </c>
      <c r="F5" s="1" t="s">
        <v>26</v>
      </c>
      <c r="G5" t="s">
        <v>27</v>
      </c>
      <c r="H5">
        <v>6512</v>
      </c>
      <c r="I5" s="2">
        <v>42521</v>
      </c>
      <c r="J5" s="2">
        <v>44347</v>
      </c>
      <c r="K5">
        <v>6479.04</v>
      </c>
    </row>
    <row r="6" spans="1:11" x14ac:dyDescent="0.25">
      <c r="A6" t="str">
        <f>"6725209A06"</f>
        <v>6725209A06</v>
      </c>
      <c r="B6" t="str">
        <f t="shared" si="0"/>
        <v>06363391001</v>
      </c>
      <c r="C6" t="s">
        <v>16</v>
      </c>
      <c r="D6" t="s">
        <v>28</v>
      </c>
      <c r="E6" t="s">
        <v>25</v>
      </c>
      <c r="F6" s="1" t="s">
        <v>29</v>
      </c>
      <c r="G6" t="s">
        <v>30</v>
      </c>
      <c r="H6">
        <v>7194245.46</v>
      </c>
      <c r="I6" s="2">
        <v>42552</v>
      </c>
      <c r="J6" s="2">
        <v>43852</v>
      </c>
      <c r="K6">
        <v>6705085.5099999998</v>
      </c>
    </row>
    <row r="7" spans="1:11" x14ac:dyDescent="0.25">
      <c r="A7" t="str">
        <f>"ZB41A756A0"</f>
        <v>ZB41A756A0</v>
      </c>
      <c r="B7" t="str">
        <f t="shared" si="0"/>
        <v>06363391001</v>
      </c>
      <c r="C7" t="s">
        <v>16</v>
      </c>
      <c r="D7" t="s">
        <v>31</v>
      </c>
      <c r="E7" t="s">
        <v>25</v>
      </c>
      <c r="F7" s="1" t="s">
        <v>26</v>
      </c>
      <c r="G7" t="s">
        <v>27</v>
      </c>
      <c r="H7">
        <v>1628</v>
      </c>
      <c r="I7" s="2">
        <v>42550</v>
      </c>
      <c r="J7" s="2">
        <v>42550</v>
      </c>
      <c r="K7">
        <v>1628</v>
      </c>
    </row>
    <row r="8" spans="1:11" x14ac:dyDescent="0.25">
      <c r="A8" t="str">
        <f>"Z201B57AD3"</f>
        <v>Z201B57AD3</v>
      </c>
      <c r="B8" t="str">
        <f t="shared" si="0"/>
        <v>06363391001</v>
      </c>
      <c r="C8" t="s">
        <v>16</v>
      </c>
      <c r="D8" t="s">
        <v>32</v>
      </c>
      <c r="E8" t="s">
        <v>25</v>
      </c>
      <c r="F8" s="1" t="s">
        <v>26</v>
      </c>
      <c r="G8" t="s">
        <v>27</v>
      </c>
      <c r="H8">
        <v>21658</v>
      </c>
      <c r="I8" s="2">
        <v>42642</v>
      </c>
      <c r="J8" s="2">
        <v>42672</v>
      </c>
      <c r="K8">
        <v>21658</v>
      </c>
    </row>
    <row r="9" spans="1:11" x14ac:dyDescent="0.25">
      <c r="A9" t="str">
        <f>"Z221C43544"</f>
        <v>Z221C43544</v>
      </c>
      <c r="B9" t="str">
        <f t="shared" si="0"/>
        <v>06363391001</v>
      </c>
      <c r="C9" t="s">
        <v>16</v>
      </c>
      <c r="D9" t="s">
        <v>33</v>
      </c>
      <c r="E9" t="s">
        <v>25</v>
      </c>
      <c r="F9" s="1" t="s">
        <v>34</v>
      </c>
      <c r="G9" t="s">
        <v>35</v>
      </c>
      <c r="H9">
        <v>21002.400000000001</v>
      </c>
      <c r="I9" s="2">
        <v>42826</v>
      </c>
      <c r="J9" s="2">
        <v>44651</v>
      </c>
      <c r="K9">
        <v>19952.849999999999</v>
      </c>
    </row>
    <row r="10" spans="1:11" x14ac:dyDescent="0.25">
      <c r="A10" t="str">
        <f>"669232594A"</f>
        <v>669232594A</v>
      </c>
      <c r="B10" t="str">
        <f t="shared" si="0"/>
        <v>06363391001</v>
      </c>
      <c r="C10" t="s">
        <v>16</v>
      </c>
      <c r="D10" t="s">
        <v>36</v>
      </c>
      <c r="E10" t="s">
        <v>25</v>
      </c>
      <c r="F10" s="1" t="s">
        <v>37</v>
      </c>
      <c r="G10" t="s">
        <v>38</v>
      </c>
      <c r="H10">
        <v>1451457.65</v>
      </c>
      <c r="I10" s="2">
        <v>42510</v>
      </c>
      <c r="J10" s="2">
        <v>43416</v>
      </c>
      <c r="K10">
        <v>615884.54</v>
      </c>
    </row>
    <row r="11" spans="1:11" x14ac:dyDescent="0.25">
      <c r="A11" t="str">
        <f>"Z841D49E84"</f>
        <v>Z841D49E84</v>
      </c>
      <c r="B11" t="str">
        <f t="shared" si="0"/>
        <v>06363391001</v>
      </c>
      <c r="C11" t="s">
        <v>16</v>
      </c>
      <c r="D11" t="s">
        <v>39</v>
      </c>
      <c r="E11" t="s">
        <v>25</v>
      </c>
      <c r="F11" s="1" t="s">
        <v>34</v>
      </c>
      <c r="G11" t="s">
        <v>35</v>
      </c>
      <c r="H11">
        <v>1750.2</v>
      </c>
      <c r="I11" s="2">
        <v>42767</v>
      </c>
      <c r="J11" s="2">
        <v>44592</v>
      </c>
      <c r="K11">
        <v>1575.18</v>
      </c>
    </row>
    <row r="12" spans="1:11" x14ac:dyDescent="0.25">
      <c r="A12" t="str">
        <f>"6940290C7A"</f>
        <v>6940290C7A</v>
      </c>
      <c r="B12" t="str">
        <f t="shared" si="0"/>
        <v>06363391001</v>
      </c>
      <c r="C12" t="s">
        <v>16</v>
      </c>
      <c r="D12" t="s">
        <v>40</v>
      </c>
      <c r="E12" t="s">
        <v>25</v>
      </c>
      <c r="F12" s="1" t="s">
        <v>41</v>
      </c>
      <c r="G12" t="s">
        <v>42</v>
      </c>
      <c r="H12">
        <v>0</v>
      </c>
      <c r="I12" s="2">
        <v>42826</v>
      </c>
      <c r="J12" s="2">
        <v>43190</v>
      </c>
      <c r="K12">
        <v>72344.33</v>
      </c>
    </row>
    <row r="13" spans="1:11" x14ac:dyDescent="0.25">
      <c r="A13" t="str">
        <f>"Z441E05435"</f>
        <v>Z441E05435</v>
      </c>
      <c r="B13" t="str">
        <f t="shared" si="0"/>
        <v>06363391001</v>
      </c>
      <c r="C13" t="s">
        <v>16</v>
      </c>
      <c r="D13" t="s">
        <v>43</v>
      </c>
      <c r="E13" t="s">
        <v>25</v>
      </c>
      <c r="F13" s="1" t="s">
        <v>34</v>
      </c>
      <c r="G13" t="s">
        <v>35</v>
      </c>
      <c r="H13">
        <v>1750.2</v>
      </c>
      <c r="I13" s="2">
        <v>42824</v>
      </c>
      <c r="J13" s="2">
        <v>44651</v>
      </c>
      <c r="K13">
        <v>1662.69</v>
      </c>
    </row>
    <row r="14" spans="1:11" x14ac:dyDescent="0.25">
      <c r="A14" t="str">
        <f>"Z301E7B31F"</f>
        <v>Z301E7B31F</v>
      </c>
      <c r="B14" t="str">
        <f t="shared" si="0"/>
        <v>06363391001</v>
      </c>
      <c r="C14" t="s">
        <v>16</v>
      </c>
      <c r="D14" t="s">
        <v>44</v>
      </c>
      <c r="E14" t="s">
        <v>25</v>
      </c>
      <c r="F14" s="1" t="s">
        <v>34</v>
      </c>
      <c r="G14" t="s">
        <v>35</v>
      </c>
      <c r="H14">
        <v>7000.8</v>
      </c>
      <c r="I14" s="2">
        <v>42870</v>
      </c>
      <c r="J14" s="2">
        <v>44696</v>
      </c>
      <c r="K14">
        <v>6300.9</v>
      </c>
    </row>
    <row r="15" spans="1:11" x14ac:dyDescent="0.25">
      <c r="A15" t="str">
        <f>"ZDE1ED291B"</f>
        <v>ZDE1ED291B</v>
      </c>
      <c r="B15" t="str">
        <f t="shared" si="0"/>
        <v>06363391001</v>
      </c>
      <c r="C15" t="s">
        <v>16</v>
      </c>
      <c r="D15" t="s">
        <v>45</v>
      </c>
      <c r="E15" t="s">
        <v>25</v>
      </c>
      <c r="F15" s="1" t="s">
        <v>34</v>
      </c>
      <c r="G15" t="s">
        <v>35</v>
      </c>
      <c r="H15">
        <v>15751.8</v>
      </c>
      <c r="I15" s="2">
        <v>43040</v>
      </c>
      <c r="J15" s="2">
        <v>44865</v>
      </c>
      <c r="K15">
        <v>13389.37</v>
      </c>
    </row>
    <row r="16" spans="1:11" x14ac:dyDescent="0.25">
      <c r="A16" t="str">
        <f>"0000000000"</f>
        <v>0000000000</v>
      </c>
      <c r="B16" t="str">
        <f t="shared" si="0"/>
        <v>06363391001</v>
      </c>
      <c r="C16" t="s">
        <v>16</v>
      </c>
      <c r="D16" t="s">
        <v>46</v>
      </c>
      <c r="E16" t="s">
        <v>18</v>
      </c>
      <c r="F16" s="1" t="s">
        <v>47</v>
      </c>
      <c r="G16" t="s">
        <v>48</v>
      </c>
      <c r="H16">
        <v>0</v>
      </c>
      <c r="I16" s="2">
        <v>42795</v>
      </c>
      <c r="K16">
        <v>635480.63</v>
      </c>
    </row>
    <row r="17" spans="1:11" x14ac:dyDescent="0.25">
      <c r="A17" t="str">
        <f>"ZEB1E646C9"</f>
        <v>ZEB1E646C9</v>
      </c>
      <c r="B17" t="str">
        <f t="shared" si="0"/>
        <v>06363391001</v>
      </c>
      <c r="C17" t="s">
        <v>16</v>
      </c>
      <c r="D17" t="s">
        <v>49</v>
      </c>
      <c r="E17" t="s">
        <v>18</v>
      </c>
      <c r="F17" s="1" t="s">
        <v>50</v>
      </c>
      <c r="G17" t="s">
        <v>51</v>
      </c>
      <c r="H17">
        <v>22941.47</v>
      </c>
      <c r="I17" s="2">
        <v>42856</v>
      </c>
      <c r="J17" s="2">
        <v>43008</v>
      </c>
      <c r="K17">
        <v>21646.41</v>
      </c>
    </row>
    <row r="18" spans="1:11" x14ac:dyDescent="0.25">
      <c r="A18" t="str">
        <f>"ZC91FAFADC"</f>
        <v>ZC91FAFADC</v>
      </c>
      <c r="B18" t="str">
        <f t="shared" si="0"/>
        <v>06363391001</v>
      </c>
      <c r="C18" t="s">
        <v>16</v>
      </c>
      <c r="D18" t="s">
        <v>52</v>
      </c>
      <c r="E18" t="s">
        <v>25</v>
      </c>
      <c r="F18" s="1" t="s">
        <v>34</v>
      </c>
      <c r="G18" t="s">
        <v>35</v>
      </c>
      <c r="H18">
        <v>8751</v>
      </c>
      <c r="I18" s="2">
        <v>43040</v>
      </c>
      <c r="J18" s="2">
        <v>44864</v>
      </c>
      <c r="K18">
        <v>7438.52</v>
      </c>
    </row>
    <row r="19" spans="1:11" x14ac:dyDescent="0.25">
      <c r="A19" t="str">
        <f>"714970398E"</f>
        <v>714970398E</v>
      </c>
      <c r="B19" t="str">
        <f t="shared" si="0"/>
        <v>06363391001</v>
      </c>
      <c r="C19" t="s">
        <v>16</v>
      </c>
      <c r="D19" t="s">
        <v>53</v>
      </c>
      <c r="E19" t="s">
        <v>54</v>
      </c>
      <c r="F19" s="1" t="s">
        <v>55</v>
      </c>
      <c r="G19" t="s">
        <v>56</v>
      </c>
      <c r="H19">
        <v>206141.49</v>
      </c>
      <c r="I19" s="2">
        <v>43024</v>
      </c>
      <c r="J19" s="2">
        <v>43388</v>
      </c>
      <c r="K19">
        <v>115857.04</v>
      </c>
    </row>
    <row r="20" spans="1:11" x14ac:dyDescent="0.25">
      <c r="A20" t="str">
        <f>"ZD4213269F"</f>
        <v>ZD4213269F</v>
      </c>
      <c r="B20" t="str">
        <f t="shared" si="0"/>
        <v>06363391001</v>
      </c>
      <c r="C20" t="s">
        <v>16</v>
      </c>
      <c r="D20" t="s">
        <v>57</v>
      </c>
      <c r="E20" t="s">
        <v>25</v>
      </c>
      <c r="F20" s="1" t="s">
        <v>58</v>
      </c>
      <c r="G20" t="s">
        <v>59</v>
      </c>
      <c r="H20">
        <v>12728.4</v>
      </c>
      <c r="I20" s="2">
        <v>43192</v>
      </c>
      <c r="J20" s="2">
        <v>45016</v>
      </c>
      <c r="K20">
        <v>9545.8799999999992</v>
      </c>
    </row>
    <row r="21" spans="1:11" x14ac:dyDescent="0.25">
      <c r="A21" t="str">
        <f>"Z55205CBD0"</f>
        <v>Z55205CBD0</v>
      </c>
      <c r="B21" t="str">
        <f t="shared" si="0"/>
        <v>06363391001</v>
      </c>
      <c r="C21" t="s">
        <v>16</v>
      </c>
      <c r="D21" t="s">
        <v>60</v>
      </c>
      <c r="E21" t="s">
        <v>25</v>
      </c>
      <c r="F21" s="1" t="s">
        <v>58</v>
      </c>
      <c r="G21" t="s">
        <v>59</v>
      </c>
      <c r="H21">
        <v>10607</v>
      </c>
      <c r="I21" s="2">
        <v>43101</v>
      </c>
      <c r="J21" s="2">
        <v>44494</v>
      </c>
      <c r="K21">
        <v>8485.44</v>
      </c>
    </row>
    <row r="22" spans="1:11" x14ac:dyDescent="0.25">
      <c r="A22" t="str">
        <f>"ZB022F4844"</f>
        <v>ZB022F4844</v>
      </c>
      <c r="B22" t="str">
        <f t="shared" si="0"/>
        <v>06363391001</v>
      </c>
      <c r="C22" t="s">
        <v>16</v>
      </c>
      <c r="D22" t="s">
        <v>61</v>
      </c>
      <c r="E22" t="s">
        <v>25</v>
      </c>
      <c r="F22" s="1" t="s">
        <v>34</v>
      </c>
      <c r="G22" t="s">
        <v>35</v>
      </c>
      <c r="H22">
        <v>11258.4</v>
      </c>
      <c r="I22" s="2">
        <v>43187</v>
      </c>
      <c r="J22" s="2">
        <v>45012</v>
      </c>
      <c r="K22">
        <v>7880.88</v>
      </c>
    </row>
    <row r="23" spans="1:11" x14ac:dyDescent="0.25">
      <c r="A23" t="str">
        <f>"Z19246C8E7"</f>
        <v>Z19246C8E7</v>
      </c>
      <c r="B23" t="str">
        <f t="shared" si="0"/>
        <v>06363391001</v>
      </c>
      <c r="C23" t="s">
        <v>16</v>
      </c>
      <c r="D23" t="s">
        <v>62</v>
      </c>
      <c r="E23" t="s">
        <v>25</v>
      </c>
      <c r="F23" s="1" t="s">
        <v>34</v>
      </c>
      <c r="G23" t="s">
        <v>35</v>
      </c>
      <c r="H23">
        <v>16887.599999999999</v>
      </c>
      <c r="I23" s="2">
        <v>43374</v>
      </c>
      <c r="J23" s="2">
        <v>45199</v>
      </c>
      <c r="K23">
        <v>10976.94</v>
      </c>
    </row>
    <row r="24" spans="1:11" x14ac:dyDescent="0.25">
      <c r="A24" t="str">
        <f>"Z72241EC2A"</f>
        <v>Z72241EC2A</v>
      </c>
      <c r="B24" t="str">
        <f t="shared" si="0"/>
        <v>06363391001</v>
      </c>
      <c r="C24" t="s">
        <v>16</v>
      </c>
      <c r="D24" t="s">
        <v>63</v>
      </c>
      <c r="E24" t="s">
        <v>18</v>
      </c>
      <c r="F24" s="1" t="s">
        <v>64</v>
      </c>
      <c r="G24" t="s">
        <v>65</v>
      </c>
      <c r="H24">
        <v>10800</v>
      </c>
      <c r="I24" s="2">
        <v>43256</v>
      </c>
      <c r="J24" s="2">
        <v>44716</v>
      </c>
      <c r="K24">
        <v>10905.15</v>
      </c>
    </row>
    <row r="25" spans="1:11" x14ac:dyDescent="0.25">
      <c r="A25" t="str">
        <f>"Z2B25F15ED"</f>
        <v>Z2B25F15ED</v>
      </c>
      <c r="B25" t="str">
        <f t="shared" si="0"/>
        <v>06363391001</v>
      </c>
      <c r="C25" t="s">
        <v>16</v>
      </c>
      <c r="D25" t="s">
        <v>66</v>
      </c>
      <c r="E25" t="s">
        <v>25</v>
      </c>
      <c r="F25" s="1" t="s">
        <v>34</v>
      </c>
      <c r="G25" t="s">
        <v>35</v>
      </c>
      <c r="H25">
        <v>11258.4</v>
      </c>
      <c r="I25" s="2">
        <v>43466</v>
      </c>
      <c r="J25" s="2">
        <v>45291</v>
      </c>
      <c r="K25">
        <v>6192.12</v>
      </c>
    </row>
    <row r="26" spans="1:11" x14ac:dyDescent="0.25">
      <c r="A26" t="str">
        <f>"ZA4265CBF7"</f>
        <v>ZA4265CBF7</v>
      </c>
      <c r="B26" t="str">
        <f t="shared" si="0"/>
        <v>06363391001</v>
      </c>
      <c r="C26" t="s">
        <v>16</v>
      </c>
      <c r="D26" t="s">
        <v>67</v>
      </c>
      <c r="E26" t="s">
        <v>18</v>
      </c>
      <c r="F26" s="1" t="s">
        <v>68</v>
      </c>
      <c r="G26" t="s">
        <v>69</v>
      </c>
      <c r="H26">
        <v>5134.34</v>
      </c>
      <c r="I26" s="2">
        <v>43454</v>
      </c>
      <c r="J26" s="2">
        <v>43496</v>
      </c>
      <c r="K26">
        <v>4297.79</v>
      </c>
    </row>
    <row r="27" spans="1:11" x14ac:dyDescent="0.25">
      <c r="A27" t="str">
        <f>"ZBE2682814"</f>
        <v>ZBE2682814</v>
      </c>
      <c r="B27" t="str">
        <f t="shared" si="0"/>
        <v>06363391001</v>
      </c>
      <c r="C27" t="s">
        <v>16</v>
      </c>
      <c r="D27" t="s">
        <v>70</v>
      </c>
      <c r="E27" t="s">
        <v>25</v>
      </c>
      <c r="F27" s="1" t="s">
        <v>34</v>
      </c>
      <c r="G27" t="s">
        <v>35</v>
      </c>
      <c r="H27">
        <v>31898.799999999999</v>
      </c>
      <c r="I27" s="2">
        <v>43525</v>
      </c>
      <c r="J27" s="2">
        <v>45351</v>
      </c>
      <c r="K27">
        <v>17544.45</v>
      </c>
    </row>
    <row r="28" spans="1:11" x14ac:dyDescent="0.25">
      <c r="A28" t="str">
        <f>"Z33276A015"</f>
        <v>Z33276A015</v>
      </c>
      <c r="B28" t="str">
        <f t="shared" si="0"/>
        <v>06363391001</v>
      </c>
      <c r="C28" t="s">
        <v>16</v>
      </c>
      <c r="D28" t="s">
        <v>71</v>
      </c>
      <c r="E28" t="s">
        <v>18</v>
      </c>
      <c r="F28" s="1" t="s">
        <v>72</v>
      </c>
      <c r="G28" t="s">
        <v>73</v>
      </c>
      <c r="H28">
        <v>8100</v>
      </c>
      <c r="I28" s="2">
        <v>43531</v>
      </c>
      <c r="J28" s="2">
        <v>45357</v>
      </c>
      <c r="K28">
        <v>6500</v>
      </c>
    </row>
    <row r="29" spans="1:11" x14ac:dyDescent="0.25">
      <c r="A29" t="str">
        <f>"ZBA274E214"</f>
        <v>ZBA274E214</v>
      </c>
      <c r="B29" t="str">
        <f t="shared" si="0"/>
        <v>06363391001</v>
      </c>
      <c r="C29" t="s">
        <v>16</v>
      </c>
      <c r="D29" t="s">
        <v>74</v>
      </c>
      <c r="E29" t="s">
        <v>18</v>
      </c>
      <c r="F29" s="1" t="s">
        <v>75</v>
      </c>
      <c r="G29" t="s">
        <v>76</v>
      </c>
      <c r="H29">
        <v>10963.33</v>
      </c>
      <c r="I29" s="2">
        <v>43529</v>
      </c>
      <c r="J29" s="2">
        <v>44285</v>
      </c>
      <c r="K29">
        <v>13313</v>
      </c>
    </row>
    <row r="30" spans="1:11" x14ac:dyDescent="0.25">
      <c r="A30" t="str">
        <f>"Z7E278840F"</f>
        <v>Z7E278840F</v>
      </c>
      <c r="B30" t="str">
        <f t="shared" si="0"/>
        <v>06363391001</v>
      </c>
      <c r="C30" t="s">
        <v>16</v>
      </c>
      <c r="D30" t="s">
        <v>77</v>
      </c>
      <c r="E30" t="s">
        <v>25</v>
      </c>
      <c r="F30" s="1" t="s">
        <v>26</v>
      </c>
      <c r="G30" t="s">
        <v>27</v>
      </c>
      <c r="H30">
        <v>12321</v>
      </c>
      <c r="I30" s="2">
        <v>43536</v>
      </c>
      <c r="J30" s="2">
        <v>45382</v>
      </c>
      <c r="K30">
        <v>6420.43</v>
      </c>
    </row>
    <row r="31" spans="1:11" x14ac:dyDescent="0.25">
      <c r="A31" t="str">
        <f>"Z0726FEA35"</f>
        <v>Z0726FEA35</v>
      </c>
      <c r="B31" t="str">
        <f t="shared" si="0"/>
        <v>06363391001</v>
      </c>
      <c r="C31" t="s">
        <v>16</v>
      </c>
      <c r="D31" t="s">
        <v>78</v>
      </c>
      <c r="E31" t="s">
        <v>25</v>
      </c>
      <c r="F31" s="1" t="s">
        <v>26</v>
      </c>
      <c r="G31" t="s">
        <v>27</v>
      </c>
      <c r="H31">
        <v>3944.64</v>
      </c>
      <c r="I31" s="2">
        <v>43521</v>
      </c>
      <c r="J31" s="2">
        <v>44981</v>
      </c>
      <c r="K31">
        <v>2514.71</v>
      </c>
    </row>
    <row r="32" spans="1:11" x14ac:dyDescent="0.25">
      <c r="A32" t="str">
        <f>"Z6828CD17A"</f>
        <v>Z6828CD17A</v>
      </c>
      <c r="B32" t="str">
        <f t="shared" si="0"/>
        <v>06363391001</v>
      </c>
      <c r="C32" t="s">
        <v>16</v>
      </c>
      <c r="D32" t="s">
        <v>79</v>
      </c>
      <c r="E32" t="s">
        <v>18</v>
      </c>
      <c r="F32" s="1" t="s">
        <v>80</v>
      </c>
      <c r="G32" t="s">
        <v>81</v>
      </c>
      <c r="H32">
        <v>5000</v>
      </c>
      <c r="I32" s="2">
        <v>43630</v>
      </c>
      <c r="J32" s="2">
        <v>44543</v>
      </c>
      <c r="K32">
        <v>839</v>
      </c>
    </row>
    <row r="33" spans="1:11" x14ac:dyDescent="0.25">
      <c r="A33" t="str">
        <f>"Z23280FECD"</f>
        <v>Z23280FECD</v>
      </c>
      <c r="B33" t="str">
        <f t="shared" si="0"/>
        <v>06363391001</v>
      </c>
      <c r="C33" t="s">
        <v>16</v>
      </c>
      <c r="D33" t="s">
        <v>82</v>
      </c>
      <c r="E33" t="s">
        <v>54</v>
      </c>
      <c r="F33" s="1" t="s">
        <v>83</v>
      </c>
      <c r="G33" t="s">
        <v>84</v>
      </c>
      <c r="H33">
        <v>39897</v>
      </c>
      <c r="I33" s="2">
        <v>43641</v>
      </c>
      <c r="J33" s="2">
        <v>44371</v>
      </c>
      <c r="K33">
        <v>39432.550000000003</v>
      </c>
    </row>
    <row r="34" spans="1:11" x14ac:dyDescent="0.25">
      <c r="A34" t="str">
        <f>"Z68288CCF7"</f>
        <v>Z68288CCF7</v>
      </c>
      <c r="B34" t="str">
        <f t="shared" si="0"/>
        <v>06363391001</v>
      </c>
      <c r="C34" t="s">
        <v>16</v>
      </c>
      <c r="D34" t="s">
        <v>85</v>
      </c>
      <c r="E34" t="s">
        <v>18</v>
      </c>
      <c r="F34" s="1" t="s">
        <v>86</v>
      </c>
      <c r="G34" t="s">
        <v>87</v>
      </c>
      <c r="H34">
        <v>40405</v>
      </c>
      <c r="I34" s="2">
        <v>43623</v>
      </c>
      <c r="J34" s="2">
        <v>44719</v>
      </c>
      <c r="K34">
        <v>27719</v>
      </c>
    </row>
    <row r="35" spans="1:11" x14ac:dyDescent="0.25">
      <c r="A35" t="str">
        <f>"7812362511"</f>
        <v>7812362511</v>
      </c>
      <c r="B35" t="str">
        <f t="shared" si="0"/>
        <v>06363391001</v>
      </c>
      <c r="C35" t="s">
        <v>16</v>
      </c>
      <c r="D35" t="s">
        <v>88</v>
      </c>
      <c r="E35" t="s">
        <v>54</v>
      </c>
      <c r="F35" s="1" t="s">
        <v>89</v>
      </c>
      <c r="G35" t="s">
        <v>90</v>
      </c>
      <c r="H35">
        <v>203786.4</v>
      </c>
      <c r="I35" s="2">
        <v>43710</v>
      </c>
      <c r="J35" s="2">
        <v>43830</v>
      </c>
      <c r="K35">
        <v>170396.7</v>
      </c>
    </row>
    <row r="36" spans="1:11" x14ac:dyDescent="0.25">
      <c r="A36" t="str">
        <f>"Z2A2A62255"</f>
        <v>Z2A2A62255</v>
      </c>
      <c r="B36" t="str">
        <f t="shared" si="0"/>
        <v>06363391001</v>
      </c>
      <c r="C36" t="s">
        <v>16</v>
      </c>
      <c r="D36" t="s">
        <v>91</v>
      </c>
      <c r="E36" t="s">
        <v>25</v>
      </c>
      <c r="F36" s="1" t="s">
        <v>92</v>
      </c>
      <c r="G36" t="s">
        <v>93</v>
      </c>
      <c r="H36">
        <v>3422.4</v>
      </c>
      <c r="I36" s="2">
        <v>43768</v>
      </c>
      <c r="J36" s="2">
        <v>45594</v>
      </c>
      <c r="K36">
        <v>1369.04</v>
      </c>
    </row>
    <row r="37" spans="1:11" x14ac:dyDescent="0.25">
      <c r="A37" t="str">
        <f>"Z0E2AF355C"</f>
        <v>Z0E2AF355C</v>
      </c>
      <c r="B37" t="str">
        <f t="shared" si="0"/>
        <v>06363391001</v>
      </c>
      <c r="C37" t="s">
        <v>16</v>
      </c>
      <c r="D37" t="s">
        <v>94</v>
      </c>
      <c r="E37" t="s">
        <v>18</v>
      </c>
      <c r="F37" s="1" t="s">
        <v>95</v>
      </c>
      <c r="G37" t="s">
        <v>96</v>
      </c>
      <c r="H37">
        <v>1200</v>
      </c>
      <c r="I37" s="2">
        <v>43806</v>
      </c>
      <c r="J37" s="2">
        <v>44171</v>
      </c>
      <c r="K37">
        <v>1170</v>
      </c>
    </row>
    <row r="38" spans="1:11" x14ac:dyDescent="0.25">
      <c r="A38" t="str">
        <f>"Z1C2A84886"</f>
        <v>Z1C2A84886</v>
      </c>
      <c r="B38" t="str">
        <f t="shared" si="0"/>
        <v>06363391001</v>
      </c>
      <c r="C38" t="s">
        <v>16</v>
      </c>
      <c r="D38" t="s">
        <v>97</v>
      </c>
      <c r="E38" t="s">
        <v>54</v>
      </c>
      <c r="F38" s="1" t="s">
        <v>98</v>
      </c>
      <c r="G38" t="s">
        <v>99</v>
      </c>
      <c r="H38">
        <v>20235.2</v>
      </c>
      <c r="I38" s="2">
        <v>43832</v>
      </c>
      <c r="J38" s="2">
        <v>44316</v>
      </c>
      <c r="K38">
        <v>20232.580000000002</v>
      </c>
    </row>
    <row r="39" spans="1:11" x14ac:dyDescent="0.25">
      <c r="A39" t="str">
        <f>"Z3B2BBDB3B"</f>
        <v>Z3B2BBDB3B</v>
      </c>
      <c r="B39" t="str">
        <f t="shared" si="0"/>
        <v>06363391001</v>
      </c>
      <c r="C39" t="s">
        <v>16</v>
      </c>
      <c r="D39" t="s">
        <v>100</v>
      </c>
      <c r="E39" t="s">
        <v>25</v>
      </c>
      <c r="F39" s="1" t="s">
        <v>34</v>
      </c>
      <c r="G39" t="s">
        <v>35</v>
      </c>
      <c r="H39">
        <v>34236.800000000003</v>
      </c>
      <c r="I39" s="2">
        <v>43895</v>
      </c>
      <c r="J39" s="2">
        <v>45747</v>
      </c>
      <c r="K39">
        <v>10270.92</v>
      </c>
    </row>
    <row r="40" spans="1:11" x14ac:dyDescent="0.25">
      <c r="A40" t="str">
        <f>"ZD82BAF3FF"</f>
        <v>ZD82BAF3FF</v>
      </c>
      <c r="B40" t="str">
        <f t="shared" si="0"/>
        <v>06363391001</v>
      </c>
      <c r="C40" t="s">
        <v>16</v>
      </c>
      <c r="D40" t="s">
        <v>101</v>
      </c>
      <c r="E40" t="s">
        <v>25</v>
      </c>
      <c r="F40" s="1" t="s">
        <v>34</v>
      </c>
      <c r="G40" t="s">
        <v>35</v>
      </c>
      <c r="H40">
        <v>14553</v>
      </c>
      <c r="I40" s="2">
        <v>43892</v>
      </c>
      <c r="J40" s="2">
        <v>45740</v>
      </c>
      <c r="K40">
        <v>5093.41</v>
      </c>
    </row>
    <row r="41" spans="1:11" x14ac:dyDescent="0.25">
      <c r="A41" t="str">
        <f>"ZE62BE8D7D"</f>
        <v>ZE62BE8D7D</v>
      </c>
      <c r="B41" t="str">
        <f t="shared" si="0"/>
        <v>06363391001</v>
      </c>
      <c r="C41" t="s">
        <v>16</v>
      </c>
      <c r="D41" t="s">
        <v>102</v>
      </c>
      <c r="E41" t="s">
        <v>25</v>
      </c>
      <c r="F41" s="1" t="s">
        <v>34</v>
      </c>
      <c r="G41" t="s">
        <v>35</v>
      </c>
      <c r="H41">
        <v>14553</v>
      </c>
      <c r="I41" s="2">
        <v>43872</v>
      </c>
      <c r="J41" s="2">
        <v>45768</v>
      </c>
      <c r="K41">
        <v>5093.4799999999996</v>
      </c>
    </row>
    <row r="42" spans="1:11" x14ac:dyDescent="0.25">
      <c r="A42" t="str">
        <f>"Z8A201C6E1"</f>
        <v>Z8A201C6E1</v>
      </c>
      <c r="B42" t="str">
        <f t="shared" si="0"/>
        <v>06363391001</v>
      </c>
      <c r="C42" t="s">
        <v>16</v>
      </c>
      <c r="D42" t="s">
        <v>103</v>
      </c>
      <c r="E42" t="s">
        <v>25</v>
      </c>
      <c r="F42" s="1" t="s">
        <v>58</v>
      </c>
      <c r="G42" t="s">
        <v>59</v>
      </c>
      <c r="H42">
        <v>14849.8</v>
      </c>
      <c r="I42" s="2">
        <v>43101</v>
      </c>
      <c r="J42" s="2">
        <v>44926</v>
      </c>
      <c r="K42">
        <v>11879.54</v>
      </c>
    </row>
    <row r="43" spans="1:11" x14ac:dyDescent="0.25">
      <c r="A43" t="str">
        <f>"Z192B1DECF"</f>
        <v>Z192B1DECF</v>
      </c>
      <c r="B43" t="str">
        <f t="shared" si="0"/>
        <v>06363391001</v>
      </c>
      <c r="C43" t="s">
        <v>16</v>
      </c>
      <c r="D43" t="s">
        <v>104</v>
      </c>
      <c r="E43" t="s">
        <v>54</v>
      </c>
      <c r="F43" s="1" t="s">
        <v>105</v>
      </c>
      <c r="G43" t="s">
        <v>106</v>
      </c>
      <c r="H43">
        <v>30000</v>
      </c>
      <c r="I43" s="2">
        <v>43891</v>
      </c>
      <c r="J43" s="2">
        <v>44255</v>
      </c>
      <c r="K43">
        <v>20324.25</v>
      </c>
    </row>
    <row r="44" spans="1:11" x14ac:dyDescent="0.25">
      <c r="A44" t="str">
        <f>"ZC02C1E405"</f>
        <v>ZC02C1E405</v>
      </c>
      <c r="B44" t="str">
        <f t="shared" si="0"/>
        <v>06363391001</v>
      </c>
      <c r="C44" t="s">
        <v>16</v>
      </c>
      <c r="D44" t="s">
        <v>107</v>
      </c>
      <c r="E44" t="s">
        <v>18</v>
      </c>
      <c r="F44" s="1" t="s">
        <v>108</v>
      </c>
      <c r="G44" t="s">
        <v>109</v>
      </c>
      <c r="H44">
        <v>9008</v>
      </c>
      <c r="I44" s="2">
        <v>43887</v>
      </c>
      <c r="J44" s="2">
        <v>43921</v>
      </c>
      <c r="K44">
        <v>9008</v>
      </c>
    </row>
    <row r="45" spans="1:11" x14ac:dyDescent="0.25">
      <c r="A45" t="str">
        <f>"Z4B2C9AD27"</f>
        <v>Z4B2C9AD27</v>
      </c>
      <c r="B45" t="str">
        <f t="shared" si="0"/>
        <v>06363391001</v>
      </c>
      <c r="C45" t="s">
        <v>16</v>
      </c>
      <c r="D45" t="s">
        <v>110</v>
      </c>
      <c r="E45" t="s">
        <v>18</v>
      </c>
      <c r="F45" s="1" t="s">
        <v>111</v>
      </c>
      <c r="G45" t="s">
        <v>112</v>
      </c>
      <c r="H45">
        <v>1800</v>
      </c>
      <c r="I45" s="2">
        <v>43927</v>
      </c>
      <c r="J45" s="2">
        <v>44291</v>
      </c>
      <c r="K45">
        <v>1800</v>
      </c>
    </row>
    <row r="46" spans="1:11" x14ac:dyDescent="0.25">
      <c r="A46" t="str">
        <f>"Z482CC3956"</f>
        <v>Z482CC3956</v>
      </c>
      <c r="B46" t="str">
        <f t="shared" si="0"/>
        <v>06363391001</v>
      </c>
      <c r="C46" t="s">
        <v>16</v>
      </c>
      <c r="D46" t="s">
        <v>113</v>
      </c>
      <c r="E46" t="s">
        <v>18</v>
      </c>
      <c r="F46" s="1" t="s">
        <v>114</v>
      </c>
      <c r="G46" t="s">
        <v>115</v>
      </c>
      <c r="H46">
        <v>6405</v>
      </c>
      <c r="I46" s="2">
        <v>43953</v>
      </c>
      <c r="J46" s="2">
        <v>44316</v>
      </c>
      <c r="K46">
        <v>5908.14</v>
      </c>
    </row>
    <row r="47" spans="1:11" x14ac:dyDescent="0.25">
      <c r="A47" t="str">
        <f>"Z162CC3996"</f>
        <v>Z162CC3996</v>
      </c>
      <c r="B47" t="str">
        <f t="shared" si="0"/>
        <v>06363391001</v>
      </c>
      <c r="C47" t="s">
        <v>16</v>
      </c>
      <c r="D47" t="s">
        <v>116</v>
      </c>
      <c r="E47" t="s">
        <v>18</v>
      </c>
      <c r="F47" s="1" t="s">
        <v>114</v>
      </c>
      <c r="G47" t="s">
        <v>115</v>
      </c>
      <c r="H47">
        <v>5334</v>
      </c>
      <c r="I47" s="2">
        <v>43953</v>
      </c>
      <c r="J47" s="2">
        <v>44316</v>
      </c>
      <c r="K47">
        <v>5761.14</v>
      </c>
    </row>
    <row r="48" spans="1:11" x14ac:dyDescent="0.25">
      <c r="A48" t="str">
        <f>"8233976BF0"</f>
        <v>8233976BF0</v>
      </c>
      <c r="B48" t="str">
        <f t="shared" si="0"/>
        <v>06363391001</v>
      </c>
      <c r="C48" t="s">
        <v>16</v>
      </c>
      <c r="D48" t="s">
        <v>117</v>
      </c>
      <c r="E48" t="s">
        <v>25</v>
      </c>
      <c r="F48" s="1" t="s">
        <v>26</v>
      </c>
      <c r="G48" t="s">
        <v>27</v>
      </c>
      <c r="H48">
        <v>84184</v>
      </c>
      <c r="I48" s="2">
        <v>43917</v>
      </c>
      <c r="J48" s="2">
        <v>45742</v>
      </c>
      <c r="K48">
        <v>27372.37</v>
      </c>
    </row>
    <row r="49" spans="1:11" x14ac:dyDescent="0.25">
      <c r="A49" t="str">
        <f>"81367534FD"</f>
        <v>81367534FD</v>
      </c>
      <c r="B49" t="str">
        <f t="shared" si="0"/>
        <v>06363391001</v>
      </c>
      <c r="C49" t="s">
        <v>16</v>
      </c>
      <c r="D49" t="s">
        <v>118</v>
      </c>
      <c r="E49" t="s">
        <v>54</v>
      </c>
      <c r="F49" s="1" t="s">
        <v>119</v>
      </c>
      <c r="G49" t="s">
        <v>120</v>
      </c>
      <c r="H49">
        <v>91800</v>
      </c>
      <c r="I49" s="2">
        <v>43951</v>
      </c>
      <c r="J49" s="2">
        <v>44227</v>
      </c>
      <c r="K49">
        <v>89255.039999999994</v>
      </c>
    </row>
    <row r="50" spans="1:11" x14ac:dyDescent="0.25">
      <c r="A50" t="str">
        <f>"ZED2C45EBF"</f>
        <v>ZED2C45EBF</v>
      </c>
      <c r="B50" t="str">
        <f t="shared" si="0"/>
        <v>06363391001</v>
      </c>
      <c r="C50" t="s">
        <v>16</v>
      </c>
      <c r="D50" t="s">
        <v>121</v>
      </c>
      <c r="E50" t="s">
        <v>18</v>
      </c>
      <c r="F50" s="1" t="s">
        <v>122</v>
      </c>
      <c r="G50" t="s">
        <v>123</v>
      </c>
      <c r="H50">
        <v>20000</v>
      </c>
      <c r="I50" s="2">
        <v>43964</v>
      </c>
      <c r="J50" s="2">
        <v>44328</v>
      </c>
      <c r="K50">
        <v>10835.46</v>
      </c>
    </row>
    <row r="51" spans="1:11" x14ac:dyDescent="0.25">
      <c r="A51" t="str">
        <f>"ZC12CF0A3D"</f>
        <v>ZC12CF0A3D</v>
      </c>
      <c r="B51" t="str">
        <f t="shared" si="0"/>
        <v>06363391001</v>
      </c>
      <c r="C51" t="s">
        <v>16</v>
      </c>
      <c r="D51" t="s">
        <v>124</v>
      </c>
      <c r="E51" t="s">
        <v>18</v>
      </c>
      <c r="F51" s="1" t="s">
        <v>125</v>
      </c>
      <c r="G51" t="s">
        <v>126</v>
      </c>
      <c r="H51">
        <v>26050</v>
      </c>
      <c r="I51" s="2">
        <v>43966</v>
      </c>
      <c r="J51" s="2">
        <v>43996</v>
      </c>
      <c r="K51">
        <v>26050</v>
      </c>
    </row>
    <row r="52" spans="1:11" x14ac:dyDescent="0.25">
      <c r="A52" t="str">
        <f>"7583351B34"</f>
        <v>7583351B34</v>
      </c>
      <c r="B52" t="str">
        <f t="shared" si="0"/>
        <v>06363391001</v>
      </c>
      <c r="C52" t="s">
        <v>16</v>
      </c>
      <c r="D52" t="s">
        <v>127</v>
      </c>
      <c r="E52" t="s">
        <v>54</v>
      </c>
      <c r="F52" s="1" t="s">
        <v>128</v>
      </c>
      <c r="G52" t="s">
        <v>129</v>
      </c>
      <c r="H52">
        <v>110000</v>
      </c>
      <c r="I52" s="2">
        <v>43586</v>
      </c>
      <c r="J52" s="2">
        <v>44500</v>
      </c>
      <c r="K52">
        <v>98790.09</v>
      </c>
    </row>
    <row r="53" spans="1:11" x14ac:dyDescent="0.25">
      <c r="A53" t="str">
        <f>"ZC52C7DAFA"</f>
        <v>ZC52C7DAFA</v>
      </c>
      <c r="B53" t="str">
        <f t="shared" si="0"/>
        <v>06363391001</v>
      </c>
      <c r="C53" t="s">
        <v>16</v>
      </c>
      <c r="D53" t="s">
        <v>130</v>
      </c>
      <c r="E53" t="s">
        <v>18</v>
      </c>
      <c r="F53" s="1" t="s">
        <v>131</v>
      </c>
      <c r="G53" t="s">
        <v>132</v>
      </c>
      <c r="H53">
        <v>47780</v>
      </c>
      <c r="I53" s="2">
        <v>43985</v>
      </c>
      <c r="J53" s="2">
        <v>44167</v>
      </c>
      <c r="K53">
        <v>47103.6</v>
      </c>
    </row>
    <row r="54" spans="1:11" x14ac:dyDescent="0.25">
      <c r="A54" t="str">
        <f>"Z712BC6D2B"</f>
        <v>Z712BC6D2B</v>
      </c>
      <c r="B54" t="str">
        <f t="shared" si="0"/>
        <v>06363391001</v>
      </c>
      <c r="C54" t="s">
        <v>16</v>
      </c>
      <c r="D54" t="s">
        <v>133</v>
      </c>
      <c r="E54" t="s">
        <v>18</v>
      </c>
      <c r="F54" s="1" t="s">
        <v>134</v>
      </c>
      <c r="G54" t="s">
        <v>135</v>
      </c>
      <c r="H54">
        <v>39975</v>
      </c>
      <c r="I54" s="2">
        <v>43862</v>
      </c>
      <c r="J54" s="2">
        <v>44196</v>
      </c>
      <c r="K54">
        <v>29245.29</v>
      </c>
    </row>
    <row r="55" spans="1:11" x14ac:dyDescent="0.25">
      <c r="A55" t="str">
        <f>"8183065ED9"</f>
        <v>8183065ED9</v>
      </c>
      <c r="B55" t="str">
        <f t="shared" si="0"/>
        <v>06363391001</v>
      </c>
      <c r="C55" t="s">
        <v>16</v>
      </c>
      <c r="D55" t="s">
        <v>136</v>
      </c>
      <c r="E55" t="s">
        <v>54</v>
      </c>
      <c r="F55" s="1" t="s">
        <v>137</v>
      </c>
      <c r="G55" t="s">
        <v>138</v>
      </c>
      <c r="H55">
        <v>77800</v>
      </c>
      <c r="I55" s="2">
        <v>43992</v>
      </c>
      <c r="J55" s="2">
        <v>44742</v>
      </c>
      <c r="K55">
        <v>28002.54</v>
      </c>
    </row>
    <row r="56" spans="1:11" x14ac:dyDescent="0.25">
      <c r="A56" t="str">
        <f>"Z0D2CCCA3B"</f>
        <v>Z0D2CCCA3B</v>
      </c>
      <c r="B56" t="str">
        <f t="shared" si="0"/>
        <v>06363391001</v>
      </c>
      <c r="C56" t="s">
        <v>16</v>
      </c>
      <c r="D56" t="s">
        <v>139</v>
      </c>
      <c r="E56" t="s">
        <v>54</v>
      </c>
      <c r="F56" s="1" t="s">
        <v>140</v>
      </c>
      <c r="G56" t="s">
        <v>141</v>
      </c>
      <c r="H56">
        <v>39753</v>
      </c>
      <c r="I56" s="2">
        <v>43987</v>
      </c>
      <c r="J56" s="2">
        <v>44350</v>
      </c>
      <c r="K56">
        <v>21071.79</v>
      </c>
    </row>
    <row r="57" spans="1:11" x14ac:dyDescent="0.25">
      <c r="A57" t="str">
        <f>"ZF22D9DC86"</f>
        <v>ZF22D9DC86</v>
      </c>
      <c r="B57" t="str">
        <f t="shared" si="0"/>
        <v>06363391001</v>
      </c>
      <c r="C57" t="s">
        <v>16</v>
      </c>
      <c r="D57" t="s">
        <v>142</v>
      </c>
      <c r="E57" t="s">
        <v>18</v>
      </c>
      <c r="F57" s="1" t="s">
        <v>143</v>
      </c>
      <c r="G57" t="s">
        <v>144</v>
      </c>
      <c r="H57">
        <v>640</v>
      </c>
      <c r="I57" s="2">
        <v>44025</v>
      </c>
      <c r="J57" s="2">
        <v>45120</v>
      </c>
      <c r="K57">
        <v>240</v>
      </c>
    </row>
    <row r="58" spans="1:11" x14ac:dyDescent="0.25">
      <c r="A58" t="str">
        <f>"Z152DEAF2D"</f>
        <v>Z152DEAF2D</v>
      </c>
      <c r="B58" t="str">
        <f t="shared" si="0"/>
        <v>06363391001</v>
      </c>
      <c r="C58" t="s">
        <v>16</v>
      </c>
      <c r="D58" t="s">
        <v>145</v>
      </c>
      <c r="E58" t="s">
        <v>18</v>
      </c>
      <c r="F58" s="1" t="s">
        <v>125</v>
      </c>
      <c r="G58" t="s">
        <v>126</v>
      </c>
      <c r="H58">
        <v>15274</v>
      </c>
      <c r="I58" s="2">
        <v>44053</v>
      </c>
      <c r="J58" s="2">
        <v>44397</v>
      </c>
      <c r="K58">
        <v>14941</v>
      </c>
    </row>
    <row r="59" spans="1:11" x14ac:dyDescent="0.25">
      <c r="A59" t="str">
        <f>"8251347AF1"</f>
        <v>8251347AF1</v>
      </c>
      <c r="B59" t="str">
        <f t="shared" si="0"/>
        <v>06363391001</v>
      </c>
      <c r="C59" t="s">
        <v>16</v>
      </c>
      <c r="D59" t="s">
        <v>146</v>
      </c>
      <c r="E59" t="s">
        <v>25</v>
      </c>
      <c r="F59" s="1" t="s">
        <v>147</v>
      </c>
      <c r="G59" t="s">
        <v>148</v>
      </c>
      <c r="H59">
        <v>0</v>
      </c>
      <c r="I59" s="2">
        <v>43983</v>
      </c>
      <c r="J59" s="2">
        <v>44347</v>
      </c>
      <c r="K59">
        <v>557543.21</v>
      </c>
    </row>
    <row r="60" spans="1:11" x14ac:dyDescent="0.25">
      <c r="A60" t="str">
        <f>"8409969DF4"</f>
        <v>8409969DF4</v>
      </c>
      <c r="B60" t="str">
        <f t="shared" si="0"/>
        <v>06363391001</v>
      </c>
      <c r="C60" t="s">
        <v>16</v>
      </c>
      <c r="D60" t="s">
        <v>149</v>
      </c>
      <c r="E60" t="s">
        <v>25</v>
      </c>
      <c r="F60" s="1" t="s">
        <v>150</v>
      </c>
      <c r="G60" t="s">
        <v>151</v>
      </c>
      <c r="H60">
        <v>0</v>
      </c>
      <c r="I60" s="2">
        <v>44136</v>
      </c>
      <c r="J60" s="2">
        <v>44681</v>
      </c>
      <c r="K60">
        <v>936938.39</v>
      </c>
    </row>
    <row r="61" spans="1:11" x14ac:dyDescent="0.25">
      <c r="A61" t="str">
        <f>"733108283E"</f>
        <v>733108283E</v>
      </c>
      <c r="B61" t="str">
        <f t="shared" si="0"/>
        <v>06363391001</v>
      </c>
      <c r="C61" t="s">
        <v>16</v>
      </c>
      <c r="D61" t="s">
        <v>152</v>
      </c>
      <c r="E61" t="s">
        <v>25</v>
      </c>
      <c r="F61" s="1" t="s">
        <v>153</v>
      </c>
      <c r="G61" t="s">
        <v>154</v>
      </c>
      <c r="H61">
        <v>5779200</v>
      </c>
      <c r="I61" s="2">
        <v>43098</v>
      </c>
      <c r="J61" s="2">
        <v>44193</v>
      </c>
      <c r="K61">
        <v>4995615.76</v>
      </c>
    </row>
    <row r="62" spans="1:11" x14ac:dyDescent="0.25">
      <c r="A62" t="str">
        <f>"ZA72E50DD4"</f>
        <v>ZA72E50DD4</v>
      </c>
      <c r="B62" t="str">
        <f t="shared" si="0"/>
        <v>06363391001</v>
      </c>
      <c r="C62" t="s">
        <v>16</v>
      </c>
      <c r="D62" t="s">
        <v>155</v>
      </c>
      <c r="E62" t="s">
        <v>18</v>
      </c>
      <c r="F62" s="1" t="s">
        <v>156</v>
      </c>
      <c r="G62" t="s">
        <v>157</v>
      </c>
      <c r="H62">
        <v>5000</v>
      </c>
      <c r="I62" s="2">
        <v>44089</v>
      </c>
      <c r="J62" s="2">
        <v>44120</v>
      </c>
      <c r="K62">
        <v>5000</v>
      </c>
    </row>
    <row r="63" spans="1:11" x14ac:dyDescent="0.25">
      <c r="A63" t="str">
        <f>"7586120842"</f>
        <v>7586120842</v>
      </c>
      <c r="B63" t="str">
        <f t="shared" si="0"/>
        <v>06363391001</v>
      </c>
      <c r="C63" t="s">
        <v>16</v>
      </c>
      <c r="D63" t="s">
        <v>158</v>
      </c>
      <c r="E63" t="s">
        <v>54</v>
      </c>
      <c r="F63" s="1" t="s">
        <v>159</v>
      </c>
      <c r="G63" t="s">
        <v>160</v>
      </c>
      <c r="H63">
        <v>149000</v>
      </c>
      <c r="I63" s="2">
        <v>43457</v>
      </c>
      <c r="J63" s="2">
        <v>44469</v>
      </c>
      <c r="K63">
        <v>82027</v>
      </c>
    </row>
    <row r="64" spans="1:11" x14ac:dyDescent="0.25">
      <c r="A64" t="str">
        <f>"Z4D2C6A915"</f>
        <v>Z4D2C6A915</v>
      </c>
      <c r="B64" t="str">
        <f t="shared" si="0"/>
        <v>06363391001</v>
      </c>
      <c r="C64" t="s">
        <v>16</v>
      </c>
      <c r="D64" t="s">
        <v>161</v>
      </c>
      <c r="E64" t="s">
        <v>18</v>
      </c>
      <c r="F64" s="1" t="s">
        <v>162</v>
      </c>
      <c r="G64" t="s">
        <v>163</v>
      </c>
      <c r="H64">
        <v>24774</v>
      </c>
      <c r="I64" s="2">
        <v>43966</v>
      </c>
      <c r="J64" s="2">
        <v>43997</v>
      </c>
      <c r="K64">
        <v>24774</v>
      </c>
    </row>
    <row r="65" spans="1:11" x14ac:dyDescent="0.25">
      <c r="A65" t="str">
        <f>"ZB72E6F874"</f>
        <v>ZB72E6F874</v>
      </c>
      <c r="B65" t="str">
        <f t="shared" si="0"/>
        <v>06363391001</v>
      </c>
      <c r="C65" t="s">
        <v>16</v>
      </c>
      <c r="D65" t="s">
        <v>164</v>
      </c>
      <c r="E65" t="s">
        <v>18</v>
      </c>
      <c r="F65" s="1" t="s">
        <v>165</v>
      </c>
      <c r="G65" t="s">
        <v>166</v>
      </c>
      <c r="H65">
        <v>16559.099999999999</v>
      </c>
      <c r="I65" s="2">
        <v>44104</v>
      </c>
      <c r="J65" s="2">
        <v>44134</v>
      </c>
      <c r="K65">
        <v>16559.099999999999</v>
      </c>
    </row>
    <row r="66" spans="1:11" x14ac:dyDescent="0.25">
      <c r="A66" t="str">
        <f>"83826269CD"</f>
        <v>83826269CD</v>
      </c>
      <c r="B66" t="str">
        <f t="shared" si="0"/>
        <v>06363391001</v>
      </c>
      <c r="C66" t="s">
        <v>16</v>
      </c>
      <c r="D66" t="s">
        <v>167</v>
      </c>
      <c r="E66" t="s">
        <v>25</v>
      </c>
      <c r="F66" s="1" t="s">
        <v>168</v>
      </c>
      <c r="G66" t="s">
        <v>169</v>
      </c>
      <c r="H66">
        <v>884361.91</v>
      </c>
      <c r="I66" s="2">
        <v>44044</v>
      </c>
      <c r="J66" s="2">
        <v>45138</v>
      </c>
      <c r="K66">
        <v>306128.71999999997</v>
      </c>
    </row>
    <row r="67" spans="1:11" x14ac:dyDescent="0.25">
      <c r="A67" t="str">
        <f>"ZAE2C7DAA9"</f>
        <v>ZAE2C7DAA9</v>
      </c>
      <c r="B67" t="str">
        <f t="shared" ref="B67:B130" si="1">"06363391001"</f>
        <v>06363391001</v>
      </c>
      <c r="C67" t="s">
        <v>16</v>
      </c>
      <c r="D67" t="s">
        <v>170</v>
      </c>
      <c r="E67" t="s">
        <v>18</v>
      </c>
      <c r="F67" s="1" t="s">
        <v>171</v>
      </c>
      <c r="G67" t="s">
        <v>120</v>
      </c>
      <c r="H67">
        <v>47880</v>
      </c>
      <c r="I67" s="2">
        <v>43927</v>
      </c>
      <c r="J67" s="2">
        <v>44171</v>
      </c>
      <c r="K67">
        <v>45892.98</v>
      </c>
    </row>
    <row r="68" spans="1:11" x14ac:dyDescent="0.25">
      <c r="A68" t="str">
        <f>"ZA72E7F6FC"</f>
        <v>ZA72E7F6FC</v>
      </c>
      <c r="B68" t="str">
        <f t="shared" si="1"/>
        <v>06363391001</v>
      </c>
      <c r="C68" t="s">
        <v>16</v>
      </c>
      <c r="D68" t="s">
        <v>172</v>
      </c>
      <c r="E68" t="s">
        <v>18</v>
      </c>
      <c r="F68" s="1" t="s">
        <v>173</v>
      </c>
      <c r="G68" t="s">
        <v>174</v>
      </c>
      <c r="H68">
        <v>11060</v>
      </c>
      <c r="I68" s="2">
        <v>44109</v>
      </c>
      <c r="J68" s="2">
        <v>44140</v>
      </c>
      <c r="K68">
        <v>9260</v>
      </c>
    </row>
    <row r="69" spans="1:11" x14ac:dyDescent="0.25">
      <c r="A69" t="str">
        <f>"Z932EA284E"</f>
        <v>Z932EA284E</v>
      </c>
      <c r="B69" t="str">
        <f t="shared" si="1"/>
        <v>06363391001</v>
      </c>
      <c r="C69" t="s">
        <v>16</v>
      </c>
      <c r="D69" t="s">
        <v>175</v>
      </c>
      <c r="E69" t="s">
        <v>18</v>
      </c>
      <c r="F69" s="1" t="s">
        <v>176</v>
      </c>
      <c r="G69" t="s">
        <v>177</v>
      </c>
      <c r="H69">
        <v>4990</v>
      </c>
      <c r="I69" s="2">
        <v>44111</v>
      </c>
      <c r="J69" s="2">
        <v>44841</v>
      </c>
      <c r="K69">
        <v>4987.3999999999996</v>
      </c>
    </row>
    <row r="70" spans="1:11" x14ac:dyDescent="0.25">
      <c r="A70" t="str">
        <f>"Z9B2EF2BEF"</f>
        <v>Z9B2EF2BEF</v>
      </c>
      <c r="B70" t="str">
        <f t="shared" si="1"/>
        <v>06363391001</v>
      </c>
      <c r="C70" t="s">
        <v>16</v>
      </c>
      <c r="D70" t="s">
        <v>178</v>
      </c>
      <c r="E70" t="s">
        <v>18</v>
      </c>
      <c r="F70" s="1" t="s">
        <v>179</v>
      </c>
      <c r="G70" t="s">
        <v>180</v>
      </c>
      <c r="H70">
        <v>5280</v>
      </c>
      <c r="I70" s="2">
        <v>44136</v>
      </c>
      <c r="J70" s="2">
        <v>44286</v>
      </c>
      <c r="K70">
        <v>4404</v>
      </c>
    </row>
    <row r="71" spans="1:11" x14ac:dyDescent="0.25">
      <c r="A71" t="str">
        <f>"Z7A2EB78BB"</f>
        <v>Z7A2EB78BB</v>
      </c>
      <c r="B71" t="str">
        <f t="shared" si="1"/>
        <v>06363391001</v>
      </c>
      <c r="C71" t="s">
        <v>16</v>
      </c>
      <c r="D71" t="s">
        <v>181</v>
      </c>
      <c r="E71" t="s">
        <v>18</v>
      </c>
      <c r="F71" s="1" t="s">
        <v>134</v>
      </c>
      <c r="G71" t="s">
        <v>135</v>
      </c>
      <c r="H71">
        <v>36000</v>
      </c>
      <c r="I71" s="2">
        <v>44119</v>
      </c>
      <c r="J71" s="2">
        <v>44196</v>
      </c>
      <c r="K71">
        <v>14000.32</v>
      </c>
    </row>
    <row r="72" spans="1:11" x14ac:dyDescent="0.25">
      <c r="A72" t="str">
        <f>"Z3A2F19013"</f>
        <v>Z3A2F19013</v>
      </c>
      <c r="B72" t="str">
        <f t="shared" si="1"/>
        <v>06363391001</v>
      </c>
      <c r="C72" t="s">
        <v>16</v>
      </c>
      <c r="D72" t="s">
        <v>182</v>
      </c>
      <c r="E72" t="s">
        <v>18</v>
      </c>
      <c r="F72" s="1" t="s">
        <v>183</v>
      </c>
      <c r="G72" t="s">
        <v>184</v>
      </c>
      <c r="H72">
        <v>8057.5</v>
      </c>
      <c r="I72" s="2">
        <v>44151</v>
      </c>
      <c r="J72" s="2">
        <v>44196</v>
      </c>
      <c r="K72">
        <v>8057.5</v>
      </c>
    </row>
    <row r="73" spans="1:11" x14ac:dyDescent="0.25">
      <c r="A73" t="str">
        <f>"ZC82EA8602"</f>
        <v>ZC82EA8602</v>
      </c>
      <c r="B73" t="str">
        <f t="shared" si="1"/>
        <v>06363391001</v>
      </c>
      <c r="C73" t="s">
        <v>16</v>
      </c>
      <c r="D73" t="s">
        <v>185</v>
      </c>
      <c r="E73" t="s">
        <v>18</v>
      </c>
      <c r="F73" s="1" t="s">
        <v>186</v>
      </c>
      <c r="G73" t="s">
        <v>187</v>
      </c>
      <c r="H73">
        <v>3866.1</v>
      </c>
      <c r="I73" s="2">
        <v>44117</v>
      </c>
      <c r="J73" s="2">
        <v>44127</v>
      </c>
      <c r="K73">
        <v>3866.09</v>
      </c>
    </row>
    <row r="74" spans="1:11" x14ac:dyDescent="0.25">
      <c r="A74" t="str">
        <f>"ZF52ED4172"</f>
        <v>ZF52ED4172</v>
      </c>
      <c r="B74" t="str">
        <f t="shared" si="1"/>
        <v>06363391001</v>
      </c>
      <c r="C74" t="s">
        <v>16</v>
      </c>
      <c r="D74" t="s">
        <v>188</v>
      </c>
      <c r="E74" t="s">
        <v>18</v>
      </c>
      <c r="F74" s="1" t="s">
        <v>156</v>
      </c>
      <c r="G74" t="s">
        <v>157</v>
      </c>
      <c r="H74">
        <v>2444</v>
      </c>
      <c r="I74" s="2">
        <v>44124</v>
      </c>
      <c r="J74" s="2">
        <v>44155</v>
      </c>
      <c r="K74">
        <v>2444</v>
      </c>
    </row>
    <row r="75" spans="1:11" x14ac:dyDescent="0.25">
      <c r="A75" t="str">
        <f>"Z8B2F215AE"</f>
        <v>Z8B2F215AE</v>
      </c>
      <c r="B75" t="str">
        <f t="shared" si="1"/>
        <v>06363391001</v>
      </c>
      <c r="C75" t="s">
        <v>16</v>
      </c>
      <c r="D75" t="s">
        <v>189</v>
      </c>
      <c r="E75" t="s">
        <v>18</v>
      </c>
      <c r="F75" s="1" t="s">
        <v>190</v>
      </c>
      <c r="G75" t="s">
        <v>191</v>
      </c>
      <c r="H75">
        <v>26800</v>
      </c>
      <c r="I75" s="2">
        <v>44152</v>
      </c>
      <c r="J75" s="2">
        <v>44181</v>
      </c>
      <c r="K75">
        <v>26800</v>
      </c>
    </row>
    <row r="76" spans="1:11" x14ac:dyDescent="0.25">
      <c r="A76" t="str">
        <f>"Z882EEECF7"</f>
        <v>Z882EEECF7</v>
      </c>
      <c r="B76" t="str">
        <f t="shared" si="1"/>
        <v>06363391001</v>
      </c>
      <c r="C76" t="s">
        <v>16</v>
      </c>
      <c r="D76" t="s">
        <v>192</v>
      </c>
      <c r="E76" t="s">
        <v>18</v>
      </c>
      <c r="F76" s="1" t="s">
        <v>193</v>
      </c>
      <c r="G76" t="s">
        <v>194</v>
      </c>
      <c r="H76">
        <v>39990</v>
      </c>
      <c r="I76" s="2">
        <v>44151</v>
      </c>
      <c r="J76" s="2">
        <v>44880</v>
      </c>
      <c r="K76">
        <v>7125.44</v>
      </c>
    </row>
    <row r="77" spans="1:11" x14ac:dyDescent="0.25">
      <c r="A77" t="str">
        <f>"Z1C2F17B3E"</f>
        <v>Z1C2F17B3E</v>
      </c>
      <c r="B77" t="str">
        <f t="shared" si="1"/>
        <v>06363391001</v>
      </c>
      <c r="C77" t="s">
        <v>16</v>
      </c>
      <c r="D77" t="s">
        <v>195</v>
      </c>
      <c r="E77" t="s">
        <v>18</v>
      </c>
      <c r="F77" s="1" t="s">
        <v>196</v>
      </c>
      <c r="G77" t="s">
        <v>197</v>
      </c>
      <c r="H77">
        <v>16511.02</v>
      </c>
      <c r="I77" s="2">
        <v>44154</v>
      </c>
      <c r="J77" s="2">
        <v>44196</v>
      </c>
      <c r="K77">
        <v>16510.91</v>
      </c>
    </row>
    <row r="78" spans="1:11" x14ac:dyDescent="0.25">
      <c r="A78" t="str">
        <f>"8490295D11"</f>
        <v>8490295D11</v>
      </c>
      <c r="B78" t="str">
        <f t="shared" si="1"/>
        <v>06363391001</v>
      </c>
      <c r="C78" t="s">
        <v>16</v>
      </c>
      <c r="D78" t="s">
        <v>198</v>
      </c>
      <c r="E78" t="s">
        <v>54</v>
      </c>
      <c r="F78" s="1" t="s">
        <v>199</v>
      </c>
      <c r="G78" t="s">
        <v>200</v>
      </c>
      <c r="H78">
        <v>89988</v>
      </c>
      <c r="I78" s="2">
        <v>44153</v>
      </c>
      <c r="J78" s="2">
        <v>44469</v>
      </c>
      <c r="K78">
        <v>89584.59</v>
      </c>
    </row>
    <row r="79" spans="1:11" x14ac:dyDescent="0.25">
      <c r="A79" t="str">
        <f>"Z222B8F815"</f>
        <v>Z222B8F815</v>
      </c>
      <c r="B79" t="str">
        <f t="shared" si="1"/>
        <v>06363391001</v>
      </c>
      <c r="C79" t="s">
        <v>16</v>
      </c>
      <c r="D79" t="s">
        <v>201</v>
      </c>
      <c r="E79" t="s">
        <v>18</v>
      </c>
      <c r="F79" s="1" t="s">
        <v>202</v>
      </c>
      <c r="G79" t="s">
        <v>203</v>
      </c>
      <c r="H79">
        <v>8536</v>
      </c>
      <c r="I79" s="2">
        <v>44158</v>
      </c>
      <c r="J79" s="2">
        <v>44196</v>
      </c>
      <c r="K79">
        <v>8536</v>
      </c>
    </row>
    <row r="80" spans="1:11" x14ac:dyDescent="0.25">
      <c r="A80" t="str">
        <f>"ZBA2F4796A"</f>
        <v>ZBA2F4796A</v>
      </c>
      <c r="B80" t="str">
        <f t="shared" si="1"/>
        <v>06363391001</v>
      </c>
      <c r="C80" t="s">
        <v>16</v>
      </c>
      <c r="D80" t="s">
        <v>204</v>
      </c>
      <c r="E80" t="s">
        <v>18</v>
      </c>
      <c r="F80" s="1" t="s">
        <v>205</v>
      </c>
      <c r="G80" t="s">
        <v>206</v>
      </c>
      <c r="H80">
        <v>11145.16</v>
      </c>
      <c r="I80" s="2">
        <v>44165</v>
      </c>
      <c r="J80" s="2">
        <v>44196</v>
      </c>
      <c r="K80">
        <v>11145.16</v>
      </c>
    </row>
    <row r="81" spans="1:11" x14ac:dyDescent="0.25">
      <c r="A81" t="str">
        <f>"ZBD2FA72C6"</f>
        <v>ZBD2FA72C6</v>
      </c>
      <c r="B81" t="str">
        <f t="shared" si="1"/>
        <v>06363391001</v>
      </c>
      <c r="C81" t="s">
        <v>16</v>
      </c>
      <c r="D81" t="s">
        <v>207</v>
      </c>
      <c r="E81" t="s">
        <v>18</v>
      </c>
      <c r="F81" s="1" t="s">
        <v>208</v>
      </c>
      <c r="G81" t="s">
        <v>209</v>
      </c>
      <c r="H81">
        <v>6400</v>
      </c>
      <c r="I81" s="2">
        <v>44179</v>
      </c>
      <c r="J81" s="2">
        <v>44196</v>
      </c>
      <c r="K81">
        <v>6373.01</v>
      </c>
    </row>
    <row r="82" spans="1:11" x14ac:dyDescent="0.25">
      <c r="A82" t="str">
        <f>"ZF82F8317E"</f>
        <v>ZF82F8317E</v>
      </c>
      <c r="B82" t="str">
        <f t="shared" si="1"/>
        <v>06363391001</v>
      </c>
      <c r="C82" t="s">
        <v>16</v>
      </c>
      <c r="D82" t="s">
        <v>210</v>
      </c>
      <c r="E82" t="s">
        <v>18</v>
      </c>
      <c r="F82" s="1" t="s">
        <v>211</v>
      </c>
      <c r="G82" t="s">
        <v>212</v>
      </c>
      <c r="H82">
        <v>5480</v>
      </c>
      <c r="I82" s="2">
        <v>44176</v>
      </c>
      <c r="J82" s="2">
        <v>44242</v>
      </c>
      <c r="K82">
        <v>5479.86</v>
      </c>
    </row>
    <row r="83" spans="1:11" x14ac:dyDescent="0.25">
      <c r="A83" t="str">
        <f>"Z032F9A9A6"</f>
        <v>Z032F9A9A6</v>
      </c>
      <c r="B83" t="str">
        <f t="shared" si="1"/>
        <v>06363391001</v>
      </c>
      <c r="C83" t="s">
        <v>16</v>
      </c>
      <c r="D83" t="s">
        <v>213</v>
      </c>
      <c r="E83" t="s">
        <v>18</v>
      </c>
      <c r="F83" s="1" t="s">
        <v>214</v>
      </c>
      <c r="G83" t="s">
        <v>215</v>
      </c>
      <c r="H83">
        <v>702</v>
      </c>
      <c r="I83" s="2">
        <v>44169</v>
      </c>
      <c r="K83">
        <v>702</v>
      </c>
    </row>
    <row r="84" spans="1:11" x14ac:dyDescent="0.25">
      <c r="A84" t="str">
        <f>"ZD02F5F1F6"</f>
        <v>ZD02F5F1F6</v>
      </c>
      <c r="B84" t="str">
        <f t="shared" si="1"/>
        <v>06363391001</v>
      </c>
      <c r="C84" t="s">
        <v>16</v>
      </c>
      <c r="D84" t="s">
        <v>216</v>
      </c>
      <c r="E84" t="s">
        <v>18</v>
      </c>
      <c r="F84" s="1" t="s">
        <v>95</v>
      </c>
      <c r="G84" t="s">
        <v>96</v>
      </c>
      <c r="H84">
        <v>1300</v>
      </c>
      <c r="I84" s="2">
        <v>44172</v>
      </c>
      <c r="J84" s="2">
        <v>44561</v>
      </c>
      <c r="K84">
        <v>1200</v>
      </c>
    </row>
    <row r="85" spans="1:11" x14ac:dyDescent="0.25">
      <c r="A85" t="str">
        <f>"ZAF2F6B7F2"</f>
        <v>ZAF2F6B7F2</v>
      </c>
      <c r="B85" t="str">
        <f t="shared" si="1"/>
        <v>06363391001</v>
      </c>
      <c r="C85" t="s">
        <v>16</v>
      </c>
      <c r="D85" t="s">
        <v>217</v>
      </c>
      <c r="E85" t="s">
        <v>18</v>
      </c>
      <c r="F85" s="1" t="s">
        <v>218</v>
      </c>
      <c r="G85" t="s">
        <v>219</v>
      </c>
      <c r="H85">
        <v>39990</v>
      </c>
      <c r="I85" s="2">
        <v>44166</v>
      </c>
      <c r="J85" s="2">
        <v>44926</v>
      </c>
      <c r="K85">
        <v>20991</v>
      </c>
    </row>
    <row r="86" spans="1:11" x14ac:dyDescent="0.25">
      <c r="A86" t="str">
        <f>"ZB12FD4902"</f>
        <v>ZB12FD4902</v>
      </c>
      <c r="B86" t="str">
        <f t="shared" si="1"/>
        <v>06363391001</v>
      </c>
      <c r="C86" t="s">
        <v>16</v>
      </c>
      <c r="D86" t="s">
        <v>220</v>
      </c>
      <c r="E86" t="s">
        <v>18</v>
      </c>
      <c r="F86" s="1" t="s">
        <v>221</v>
      </c>
      <c r="G86" t="s">
        <v>56</v>
      </c>
      <c r="H86">
        <v>35000.379999999997</v>
      </c>
      <c r="I86" s="2">
        <v>44186</v>
      </c>
      <c r="J86" s="2">
        <v>44216</v>
      </c>
      <c r="K86">
        <v>35000.379999999997</v>
      </c>
    </row>
    <row r="87" spans="1:11" x14ac:dyDescent="0.25">
      <c r="A87" t="str">
        <f>"ZF32FF6C40"</f>
        <v>ZF32FF6C40</v>
      </c>
      <c r="B87" t="str">
        <f t="shared" si="1"/>
        <v>06363391001</v>
      </c>
      <c r="C87" t="s">
        <v>16</v>
      </c>
      <c r="D87" t="s">
        <v>222</v>
      </c>
      <c r="E87" t="s">
        <v>18</v>
      </c>
      <c r="F87" s="1" t="s">
        <v>156</v>
      </c>
      <c r="G87" t="s">
        <v>157</v>
      </c>
      <c r="H87">
        <v>8536</v>
      </c>
      <c r="I87" s="2">
        <v>44188</v>
      </c>
      <c r="J87" s="2">
        <v>44218</v>
      </c>
      <c r="K87">
        <v>8536</v>
      </c>
    </row>
    <row r="88" spans="1:11" x14ac:dyDescent="0.25">
      <c r="A88" t="str">
        <f>"Z092FE6916"</f>
        <v>Z092FE6916</v>
      </c>
      <c r="B88" t="str">
        <f t="shared" si="1"/>
        <v>06363391001</v>
      </c>
      <c r="C88" t="s">
        <v>16</v>
      </c>
      <c r="D88" t="s">
        <v>223</v>
      </c>
      <c r="E88" t="s">
        <v>18</v>
      </c>
      <c r="F88" s="1" t="s">
        <v>224</v>
      </c>
      <c r="G88" t="s">
        <v>225</v>
      </c>
      <c r="H88">
        <v>34304</v>
      </c>
      <c r="I88" s="2">
        <v>44189</v>
      </c>
      <c r="J88" s="2">
        <v>44253</v>
      </c>
      <c r="K88">
        <v>34304</v>
      </c>
    </row>
    <row r="89" spans="1:11" x14ac:dyDescent="0.25">
      <c r="A89" t="str">
        <f>"846613184F"</f>
        <v>846613184F</v>
      </c>
      <c r="B89" t="str">
        <f t="shared" si="1"/>
        <v>06363391001</v>
      </c>
      <c r="C89" t="s">
        <v>16</v>
      </c>
      <c r="D89" t="s">
        <v>226</v>
      </c>
      <c r="E89" t="s">
        <v>54</v>
      </c>
      <c r="F89" s="1" t="s">
        <v>227</v>
      </c>
      <c r="G89" t="s">
        <v>228</v>
      </c>
      <c r="H89">
        <v>212923.06</v>
      </c>
      <c r="I89" s="2">
        <v>44189</v>
      </c>
      <c r="J89" s="2">
        <v>44347</v>
      </c>
      <c r="K89">
        <v>212923.06</v>
      </c>
    </row>
    <row r="90" spans="1:11" x14ac:dyDescent="0.25">
      <c r="A90" t="str">
        <f>"Z382E9D9DA"</f>
        <v>Z382E9D9DA</v>
      </c>
      <c r="B90" t="str">
        <f t="shared" si="1"/>
        <v>06363391001</v>
      </c>
      <c r="C90" t="s">
        <v>16</v>
      </c>
      <c r="D90" t="s">
        <v>229</v>
      </c>
      <c r="E90" t="s">
        <v>18</v>
      </c>
      <c r="F90" s="1" t="s">
        <v>111</v>
      </c>
      <c r="G90" t="s">
        <v>112</v>
      </c>
      <c r="H90">
        <v>9170</v>
      </c>
      <c r="I90" s="2">
        <v>44116</v>
      </c>
      <c r="J90" s="2">
        <v>44147</v>
      </c>
      <c r="K90">
        <v>9170</v>
      </c>
    </row>
    <row r="91" spans="1:11" x14ac:dyDescent="0.25">
      <c r="A91" t="str">
        <f>"ZA230013A6"</f>
        <v>ZA230013A6</v>
      </c>
      <c r="B91" t="str">
        <f t="shared" si="1"/>
        <v>06363391001</v>
      </c>
      <c r="C91" t="s">
        <v>16</v>
      </c>
      <c r="D91" t="s">
        <v>230</v>
      </c>
      <c r="E91" t="s">
        <v>18</v>
      </c>
      <c r="F91" s="1" t="s">
        <v>231</v>
      </c>
      <c r="G91" t="s">
        <v>232</v>
      </c>
      <c r="H91">
        <v>1800</v>
      </c>
      <c r="I91" s="2">
        <v>44197</v>
      </c>
      <c r="J91" s="2">
        <v>44561</v>
      </c>
      <c r="K91">
        <v>1800</v>
      </c>
    </row>
    <row r="92" spans="1:11" x14ac:dyDescent="0.25">
      <c r="A92" t="str">
        <f>"Z8C2FE79C4"</f>
        <v>Z8C2FE79C4</v>
      </c>
      <c r="B92" t="str">
        <f t="shared" si="1"/>
        <v>06363391001</v>
      </c>
      <c r="C92" t="s">
        <v>16</v>
      </c>
      <c r="D92" t="s">
        <v>233</v>
      </c>
      <c r="E92" t="s">
        <v>18</v>
      </c>
      <c r="F92" s="1" t="s">
        <v>134</v>
      </c>
      <c r="G92" t="s">
        <v>135</v>
      </c>
      <c r="H92">
        <v>39990</v>
      </c>
      <c r="I92" s="2">
        <v>44197</v>
      </c>
      <c r="J92" s="2">
        <v>44286</v>
      </c>
      <c r="K92">
        <v>25986.36</v>
      </c>
    </row>
    <row r="93" spans="1:11" x14ac:dyDescent="0.25">
      <c r="A93" t="str">
        <f>"ZA22FCD145"</f>
        <v>ZA22FCD145</v>
      </c>
      <c r="B93" t="str">
        <f t="shared" si="1"/>
        <v>06363391001</v>
      </c>
      <c r="C93" t="s">
        <v>16</v>
      </c>
      <c r="D93" t="s">
        <v>234</v>
      </c>
      <c r="E93" t="s">
        <v>18</v>
      </c>
      <c r="F93" s="1" t="s">
        <v>205</v>
      </c>
      <c r="G93" t="s">
        <v>206</v>
      </c>
      <c r="H93">
        <v>4700</v>
      </c>
      <c r="I93" s="2">
        <v>44182</v>
      </c>
      <c r="K93">
        <v>2456.39</v>
      </c>
    </row>
    <row r="94" spans="1:11" x14ac:dyDescent="0.25">
      <c r="A94" t="str">
        <f>"857020768B"</f>
        <v>857020768B</v>
      </c>
      <c r="B94" t="str">
        <f t="shared" si="1"/>
        <v>06363391001</v>
      </c>
      <c r="C94" t="s">
        <v>16</v>
      </c>
      <c r="D94" t="s">
        <v>235</v>
      </c>
      <c r="E94" t="s">
        <v>25</v>
      </c>
      <c r="F94" s="1" t="s">
        <v>236</v>
      </c>
      <c r="G94" t="s">
        <v>237</v>
      </c>
      <c r="H94">
        <v>1792286.95</v>
      </c>
      <c r="I94" s="2">
        <v>44195</v>
      </c>
      <c r="J94" s="2">
        <v>44924</v>
      </c>
      <c r="K94">
        <v>1109293.1100000001</v>
      </c>
    </row>
    <row r="95" spans="1:11" x14ac:dyDescent="0.25">
      <c r="A95" t="str">
        <f>"Z7E300370C"</f>
        <v>Z7E300370C</v>
      </c>
      <c r="B95" t="str">
        <f t="shared" si="1"/>
        <v>06363391001</v>
      </c>
      <c r="C95" t="s">
        <v>16</v>
      </c>
      <c r="D95" t="s">
        <v>238</v>
      </c>
      <c r="E95" t="s">
        <v>18</v>
      </c>
      <c r="F95" s="1" t="s">
        <v>239</v>
      </c>
      <c r="G95" t="s">
        <v>240</v>
      </c>
      <c r="H95">
        <v>10000</v>
      </c>
      <c r="I95" s="2">
        <v>44197</v>
      </c>
      <c r="J95" s="2">
        <v>44561</v>
      </c>
      <c r="K95">
        <v>5043.9799999999996</v>
      </c>
    </row>
    <row r="96" spans="1:11" x14ac:dyDescent="0.25">
      <c r="A96" t="str">
        <f>"ZB9302C637"</f>
        <v>ZB9302C637</v>
      </c>
      <c r="B96" t="str">
        <f t="shared" si="1"/>
        <v>06363391001</v>
      </c>
      <c r="C96" t="s">
        <v>16</v>
      </c>
      <c r="D96" t="s">
        <v>241</v>
      </c>
      <c r="E96" t="s">
        <v>18</v>
      </c>
      <c r="F96" s="1" t="s">
        <v>242</v>
      </c>
      <c r="G96" t="s">
        <v>243</v>
      </c>
      <c r="H96">
        <v>12240</v>
      </c>
      <c r="I96" s="2">
        <v>44197</v>
      </c>
      <c r="J96" s="2">
        <v>44561</v>
      </c>
      <c r="K96">
        <v>12240</v>
      </c>
    </row>
    <row r="97" spans="1:11" x14ac:dyDescent="0.25">
      <c r="A97" t="str">
        <f>"Z84304DCFE"</f>
        <v>Z84304DCFE</v>
      </c>
      <c r="B97" t="str">
        <f t="shared" si="1"/>
        <v>06363391001</v>
      </c>
      <c r="C97" t="s">
        <v>16</v>
      </c>
      <c r="D97" t="s">
        <v>244</v>
      </c>
      <c r="E97" t="s">
        <v>18</v>
      </c>
      <c r="F97" s="1" t="s">
        <v>245</v>
      </c>
      <c r="G97" t="s">
        <v>99</v>
      </c>
      <c r="H97">
        <v>6720.65</v>
      </c>
      <c r="I97" s="2">
        <v>44221</v>
      </c>
      <c r="J97" s="2">
        <v>44242</v>
      </c>
      <c r="K97">
        <v>6720.65</v>
      </c>
    </row>
    <row r="98" spans="1:11" x14ac:dyDescent="0.25">
      <c r="A98" t="str">
        <f>"ZB1304B42D"</f>
        <v>ZB1304B42D</v>
      </c>
      <c r="B98" t="str">
        <f t="shared" si="1"/>
        <v>06363391001</v>
      </c>
      <c r="C98" t="s">
        <v>16</v>
      </c>
      <c r="D98" t="s">
        <v>246</v>
      </c>
      <c r="E98" t="s">
        <v>18</v>
      </c>
      <c r="F98" s="1" t="s">
        <v>247</v>
      </c>
      <c r="G98" t="s">
        <v>248</v>
      </c>
      <c r="H98">
        <v>210</v>
      </c>
      <c r="I98" s="2">
        <v>44217</v>
      </c>
      <c r="J98" s="2">
        <v>44227</v>
      </c>
      <c r="K98">
        <v>210</v>
      </c>
    </row>
    <row r="99" spans="1:11" x14ac:dyDescent="0.25">
      <c r="A99" t="str">
        <f>"Z9B30586EE"</f>
        <v>Z9B30586EE</v>
      </c>
      <c r="B99" t="str">
        <f t="shared" si="1"/>
        <v>06363391001</v>
      </c>
      <c r="C99" t="s">
        <v>16</v>
      </c>
      <c r="D99" t="s">
        <v>249</v>
      </c>
      <c r="E99" t="s">
        <v>18</v>
      </c>
      <c r="F99" s="1" t="s">
        <v>245</v>
      </c>
      <c r="G99" t="s">
        <v>99</v>
      </c>
      <c r="H99">
        <v>772</v>
      </c>
      <c r="I99" s="2">
        <v>44207</v>
      </c>
      <c r="J99" s="2">
        <v>44221</v>
      </c>
      <c r="K99">
        <v>772</v>
      </c>
    </row>
    <row r="100" spans="1:11" x14ac:dyDescent="0.25">
      <c r="A100" t="str">
        <f>"ZF030690FF"</f>
        <v>ZF030690FF</v>
      </c>
      <c r="B100" t="str">
        <f t="shared" si="1"/>
        <v>06363391001</v>
      </c>
      <c r="C100" t="s">
        <v>16</v>
      </c>
      <c r="D100" t="s">
        <v>250</v>
      </c>
      <c r="E100" t="s">
        <v>18</v>
      </c>
      <c r="F100" s="1" t="s">
        <v>171</v>
      </c>
      <c r="G100" t="s">
        <v>120</v>
      </c>
      <c r="H100">
        <v>8930.92</v>
      </c>
      <c r="I100" s="2">
        <v>44228</v>
      </c>
      <c r="J100" s="2">
        <v>44255</v>
      </c>
      <c r="K100">
        <v>8208.5</v>
      </c>
    </row>
    <row r="101" spans="1:11" x14ac:dyDescent="0.25">
      <c r="A101" t="str">
        <f>"Z7D30B2AEB"</f>
        <v>Z7D30B2AEB</v>
      </c>
      <c r="B101" t="str">
        <f t="shared" si="1"/>
        <v>06363391001</v>
      </c>
      <c r="C101" t="s">
        <v>16</v>
      </c>
      <c r="D101" t="s">
        <v>251</v>
      </c>
      <c r="E101" t="s">
        <v>18</v>
      </c>
      <c r="F101" s="1" t="s">
        <v>156</v>
      </c>
      <c r="G101" t="s">
        <v>157</v>
      </c>
      <c r="H101">
        <v>1847</v>
      </c>
      <c r="I101" s="2">
        <v>44245</v>
      </c>
      <c r="J101" s="2">
        <v>44272</v>
      </c>
      <c r="K101">
        <v>1847</v>
      </c>
    </row>
    <row r="102" spans="1:11" x14ac:dyDescent="0.25">
      <c r="A102" t="str">
        <f>"Z2230C0978"</f>
        <v>Z2230C0978</v>
      </c>
      <c r="B102" t="str">
        <f t="shared" si="1"/>
        <v>06363391001</v>
      </c>
      <c r="C102" t="s">
        <v>16</v>
      </c>
      <c r="D102" t="s">
        <v>252</v>
      </c>
      <c r="E102" t="s">
        <v>18</v>
      </c>
      <c r="F102" s="1" t="s">
        <v>253</v>
      </c>
      <c r="G102" t="s">
        <v>254</v>
      </c>
      <c r="H102">
        <v>4990</v>
      </c>
      <c r="I102" s="2">
        <v>44256</v>
      </c>
      <c r="J102" s="2">
        <v>44620</v>
      </c>
      <c r="K102">
        <v>4858.88</v>
      </c>
    </row>
    <row r="103" spans="1:11" x14ac:dyDescent="0.25">
      <c r="A103" t="str">
        <f>"Z1030B03BC"</f>
        <v>Z1030B03BC</v>
      </c>
      <c r="B103" t="str">
        <f t="shared" si="1"/>
        <v>06363391001</v>
      </c>
      <c r="C103" t="s">
        <v>16</v>
      </c>
      <c r="D103" t="s">
        <v>255</v>
      </c>
      <c r="E103" t="s">
        <v>18</v>
      </c>
      <c r="F103" s="1" t="s">
        <v>256</v>
      </c>
      <c r="G103" t="s">
        <v>257</v>
      </c>
      <c r="H103">
        <v>13912.7</v>
      </c>
      <c r="I103" s="2">
        <v>44251</v>
      </c>
      <c r="J103" s="2">
        <v>44615</v>
      </c>
      <c r="K103">
        <v>0</v>
      </c>
    </row>
    <row r="104" spans="1:11" x14ac:dyDescent="0.25">
      <c r="A104" t="str">
        <f>"Z7930B63B0"</f>
        <v>Z7930B63B0</v>
      </c>
      <c r="B104" t="str">
        <f t="shared" si="1"/>
        <v>06363391001</v>
      </c>
      <c r="C104" t="s">
        <v>16</v>
      </c>
      <c r="D104" t="s">
        <v>258</v>
      </c>
      <c r="E104" t="s">
        <v>18</v>
      </c>
      <c r="F104" s="1" t="s">
        <v>259</v>
      </c>
      <c r="G104" t="s">
        <v>169</v>
      </c>
      <c r="H104">
        <v>32519.13</v>
      </c>
      <c r="I104" s="2">
        <v>44256</v>
      </c>
      <c r="J104" s="2">
        <v>44620</v>
      </c>
      <c r="K104">
        <v>24833.25</v>
      </c>
    </row>
    <row r="105" spans="1:11" x14ac:dyDescent="0.25">
      <c r="A105" t="str">
        <f>"Z9F30CE573"</f>
        <v>Z9F30CE573</v>
      </c>
      <c r="B105" t="str">
        <f t="shared" si="1"/>
        <v>06363391001</v>
      </c>
      <c r="C105" t="s">
        <v>16</v>
      </c>
      <c r="D105" t="s">
        <v>260</v>
      </c>
      <c r="E105" t="s">
        <v>18</v>
      </c>
      <c r="F105" s="1" t="s">
        <v>261</v>
      </c>
      <c r="G105" t="s">
        <v>262</v>
      </c>
      <c r="H105">
        <v>2200</v>
      </c>
      <c r="I105" s="2">
        <v>44256</v>
      </c>
      <c r="J105" s="2">
        <v>44263</v>
      </c>
      <c r="K105">
        <v>2200</v>
      </c>
    </row>
    <row r="106" spans="1:11" x14ac:dyDescent="0.25">
      <c r="A106" t="str">
        <f>"ZBD30C1DAD"</f>
        <v>ZBD30C1DAD</v>
      </c>
      <c r="B106" t="str">
        <f t="shared" si="1"/>
        <v>06363391001</v>
      </c>
      <c r="C106" t="s">
        <v>16</v>
      </c>
      <c r="D106" t="s">
        <v>263</v>
      </c>
      <c r="E106" t="s">
        <v>18</v>
      </c>
      <c r="F106" s="1" t="s">
        <v>245</v>
      </c>
      <c r="G106" t="s">
        <v>99</v>
      </c>
      <c r="H106">
        <v>682</v>
      </c>
      <c r="I106" s="2">
        <v>44251</v>
      </c>
      <c r="J106" s="2">
        <v>44265</v>
      </c>
      <c r="K106">
        <v>682</v>
      </c>
    </row>
    <row r="107" spans="1:11" x14ac:dyDescent="0.25">
      <c r="A107" t="str">
        <f>"ZB230CC164"</f>
        <v>ZB230CC164</v>
      </c>
      <c r="B107" t="str">
        <f t="shared" si="1"/>
        <v>06363391001</v>
      </c>
      <c r="C107" t="s">
        <v>16</v>
      </c>
      <c r="D107" t="s">
        <v>264</v>
      </c>
      <c r="E107" t="s">
        <v>18</v>
      </c>
      <c r="F107" s="1" t="s">
        <v>265</v>
      </c>
      <c r="G107" t="s">
        <v>266</v>
      </c>
      <c r="H107">
        <v>163.15</v>
      </c>
      <c r="I107" s="2">
        <v>44253</v>
      </c>
      <c r="J107" s="2">
        <v>44273</v>
      </c>
      <c r="K107">
        <v>163.15</v>
      </c>
    </row>
    <row r="108" spans="1:11" x14ac:dyDescent="0.25">
      <c r="A108" t="str">
        <f>"8525448E3D"</f>
        <v>8525448E3D</v>
      </c>
      <c r="B108" t="str">
        <f t="shared" si="1"/>
        <v>06363391001</v>
      </c>
      <c r="C108" t="s">
        <v>16</v>
      </c>
      <c r="D108" t="s">
        <v>267</v>
      </c>
      <c r="E108" t="s">
        <v>54</v>
      </c>
      <c r="F108" s="1" t="s">
        <v>268</v>
      </c>
      <c r="G108" t="s">
        <v>120</v>
      </c>
      <c r="H108">
        <v>213990</v>
      </c>
      <c r="I108" s="2">
        <v>44256</v>
      </c>
      <c r="J108" s="2">
        <v>44620</v>
      </c>
      <c r="K108">
        <v>83909.51</v>
      </c>
    </row>
    <row r="109" spans="1:11" x14ac:dyDescent="0.25">
      <c r="A109" t="str">
        <f>"Z6E30D3E36"</f>
        <v>Z6E30D3E36</v>
      </c>
      <c r="B109" t="str">
        <f t="shared" si="1"/>
        <v>06363391001</v>
      </c>
      <c r="C109" t="s">
        <v>16</v>
      </c>
      <c r="D109" t="s">
        <v>269</v>
      </c>
      <c r="E109" t="s">
        <v>18</v>
      </c>
      <c r="F109" s="1" t="s">
        <v>270</v>
      </c>
      <c r="G109" t="s">
        <v>271</v>
      </c>
      <c r="H109">
        <v>200</v>
      </c>
      <c r="I109" s="2">
        <v>44237</v>
      </c>
      <c r="J109" s="2">
        <v>44237</v>
      </c>
      <c r="K109">
        <v>200</v>
      </c>
    </row>
    <row r="110" spans="1:11" x14ac:dyDescent="0.25">
      <c r="A110" t="str">
        <f>"ZD830DD74D"</f>
        <v>ZD830DD74D</v>
      </c>
      <c r="B110" t="str">
        <f t="shared" si="1"/>
        <v>06363391001</v>
      </c>
      <c r="C110" t="s">
        <v>16</v>
      </c>
      <c r="D110" t="s">
        <v>272</v>
      </c>
      <c r="E110" t="s">
        <v>18</v>
      </c>
      <c r="F110" s="1" t="s">
        <v>273</v>
      </c>
      <c r="G110" t="s">
        <v>274</v>
      </c>
      <c r="H110">
        <v>980</v>
      </c>
      <c r="I110" s="2">
        <v>44235</v>
      </c>
      <c r="J110" s="2">
        <v>44260</v>
      </c>
      <c r="K110">
        <v>980</v>
      </c>
    </row>
    <row r="111" spans="1:11" x14ac:dyDescent="0.25">
      <c r="A111" t="str">
        <f>"Z9630C7340"</f>
        <v>Z9630C7340</v>
      </c>
      <c r="B111" t="str">
        <f t="shared" si="1"/>
        <v>06363391001</v>
      </c>
      <c r="C111" t="s">
        <v>16</v>
      </c>
      <c r="D111" t="s">
        <v>275</v>
      </c>
      <c r="E111" t="s">
        <v>18</v>
      </c>
      <c r="F111" s="1" t="s">
        <v>276</v>
      </c>
      <c r="G111" t="s">
        <v>277</v>
      </c>
      <c r="H111">
        <v>4350</v>
      </c>
      <c r="I111" s="2">
        <v>44253</v>
      </c>
      <c r="J111" s="2">
        <v>44356</v>
      </c>
      <c r="K111">
        <v>4350</v>
      </c>
    </row>
    <row r="112" spans="1:11" x14ac:dyDescent="0.25">
      <c r="A112" t="str">
        <f>"Z7E30EC8C0"</f>
        <v>Z7E30EC8C0</v>
      </c>
      <c r="B112" t="str">
        <f t="shared" si="1"/>
        <v>06363391001</v>
      </c>
      <c r="C112" t="s">
        <v>16</v>
      </c>
      <c r="D112" t="s">
        <v>278</v>
      </c>
      <c r="E112" t="s">
        <v>18</v>
      </c>
      <c r="F112" s="1" t="s">
        <v>245</v>
      </c>
      <c r="G112" t="s">
        <v>99</v>
      </c>
      <c r="H112">
        <v>1530</v>
      </c>
      <c r="I112" s="2">
        <v>44264</v>
      </c>
      <c r="J112" s="2">
        <v>44273</v>
      </c>
      <c r="K112">
        <v>1530</v>
      </c>
    </row>
    <row r="113" spans="1:11" x14ac:dyDescent="0.25">
      <c r="A113" t="str">
        <f>"8608040B51"</f>
        <v>8608040B51</v>
      </c>
      <c r="B113" t="str">
        <f t="shared" si="1"/>
        <v>06363391001</v>
      </c>
      <c r="C113" t="s">
        <v>16</v>
      </c>
      <c r="D113" t="s">
        <v>279</v>
      </c>
      <c r="E113" t="s">
        <v>54</v>
      </c>
      <c r="F113" s="1" t="s">
        <v>280</v>
      </c>
      <c r="G113" t="s">
        <v>281</v>
      </c>
      <c r="H113">
        <v>113208.92</v>
      </c>
      <c r="I113" s="2">
        <v>44270</v>
      </c>
      <c r="J113" s="2">
        <v>44377</v>
      </c>
      <c r="K113">
        <v>112603.23</v>
      </c>
    </row>
    <row r="114" spans="1:11" x14ac:dyDescent="0.25">
      <c r="A114" t="str">
        <f>"ZEA30EBBB3"</f>
        <v>ZEA30EBBB3</v>
      </c>
      <c r="B114" t="str">
        <f t="shared" si="1"/>
        <v>06363391001</v>
      </c>
      <c r="C114" t="s">
        <v>16</v>
      </c>
      <c r="D114" t="s">
        <v>282</v>
      </c>
      <c r="E114" t="s">
        <v>18</v>
      </c>
      <c r="F114" s="1" t="s">
        <v>283</v>
      </c>
      <c r="G114" t="s">
        <v>228</v>
      </c>
      <c r="H114">
        <v>38860.79</v>
      </c>
      <c r="I114" s="2">
        <v>44266</v>
      </c>
      <c r="J114" s="2">
        <v>44347</v>
      </c>
      <c r="K114">
        <v>38860.79</v>
      </c>
    </row>
    <row r="115" spans="1:11" x14ac:dyDescent="0.25">
      <c r="A115" t="str">
        <f>"Z9F3102DB6"</f>
        <v>Z9F3102DB6</v>
      </c>
      <c r="B115" t="str">
        <f t="shared" si="1"/>
        <v>06363391001</v>
      </c>
      <c r="C115" t="s">
        <v>16</v>
      </c>
      <c r="D115" t="s">
        <v>284</v>
      </c>
      <c r="E115" t="s">
        <v>18</v>
      </c>
      <c r="F115" s="1" t="s">
        <v>285</v>
      </c>
      <c r="G115" t="s">
        <v>286</v>
      </c>
      <c r="H115">
        <v>689</v>
      </c>
      <c r="I115" s="2">
        <v>44271</v>
      </c>
      <c r="K115">
        <v>689</v>
      </c>
    </row>
    <row r="116" spans="1:11" x14ac:dyDescent="0.25">
      <c r="A116" t="str">
        <f>"Z6F3116F1D"</f>
        <v>Z6F3116F1D</v>
      </c>
      <c r="B116" t="str">
        <f t="shared" si="1"/>
        <v>06363391001</v>
      </c>
      <c r="C116" t="s">
        <v>16</v>
      </c>
      <c r="D116" t="s">
        <v>287</v>
      </c>
      <c r="E116" t="s">
        <v>18</v>
      </c>
      <c r="F116" s="1" t="s">
        <v>288</v>
      </c>
      <c r="G116" t="s">
        <v>289</v>
      </c>
      <c r="H116">
        <v>3719.85</v>
      </c>
      <c r="I116" s="2">
        <v>44279</v>
      </c>
      <c r="J116" s="2">
        <v>44294</v>
      </c>
      <c r="K116">
        <v>3719.85</v>
      </c>
    </row>
    <row r="117" spans="1:11" x14ac:dyDescent="0.25">
      <c r="A117" t="str">
        <f>"851109167A"</f>
        <v>851109167A</v>
      </c>
      <c r="B117" t="str">
        <f t="shared" si="1"/>
        <v>06363391001</v>
      </c>
      <c r="C117" t="s">
        <v>16</v>
      </c>
      <c r="D117" t="s">
        <v>290</v>
      </c>
      <c r="E117" t="s">
        <v>54</v>
      </c>
      <c r="F117" s="1" t="s">
        <v>291</v>
      </c>
      <c r="G117" t="s">
        <v>120</v>
      </c>
      <c r="H117">
        <v>213990</v>
      </c>
      <c r="I117" s="2">
        <v>44285</v>
      </c>
      <c r="J117" s="2">
        <v>44649</v>
      </c>
      <c r="K117">
        <v>78618.880000000005</v>
      </c>
    </row>
    <row r="118" spans="1:11" x14ac:dyDescent="0.25">
      <c r="A118" t="str">
        <f>"Z2E310C3A9"</f>
        <v>Z2E310C3A9</v>
      </c>
      <c r="B118" t="str">
        <f t="shared" si="1"/>
        <v>06363391001</v>
      </c>
      <c r="C118" t="s">
        <v>16</v>
      </c>
      <c r="D118" t="s">
        <v>292</v>
      </c>
      <c r="E118" t="s">
        <v>18</v>
      </c>
      <c r="F118" s="1" t="s">
        <v>245</v>
      </c>
      <c r="G118" t="s">
        <v>99</v>
      </c>
      <c r="H118">
        <v>444.75</v>
      </c>
      <c r="I118" s="2">
        <v>44239</v>
      </c>
      <c r="J118" s="2">
        <v>44273</v>
      </c>
      <c r="K118">
        <v>444.75</v>
      </c>
    </row>
    <row r="119" spans="1:11" x14ac:dyDescent="0.25">
      <c r="A119" t="str">
        <f>"8625967527"</f>
        <v>8625967527</v>
      </c>
      <c r="B119" t="str">
        <f t="shared" si="1"/>
        <v>06363391001</v>
      </c>
      <c r="C119" t="s">
        <v>16</v>
      </c>
      <c r="D119" t="s">
        <v>293</v>
      </c>
      <c r="E119" t="s">
        <v>25</v>
      </c>
      <c r="F119" s="1" t="s">
        <v>294</v>
      </c>
      <c r="G119" t="s">
        <v>295</v>
      </c>
      <c r="H119">
        <v>151740.85</v>
      </c>
      <c r="I119" s="2">
        <v>44244</v>
      </c>
      <c r="J119" s="2">
        <v>44533</v>
      </c>
      <c r="K119">
        <v>48860.88</v>
      </c>
    </row>
    <row r="120" spans="1:11" x14ac:dyDescent="0.25">
      <c r="A120" t="str">
        <f>"8662695A0D"</f>
        <v>8662695A0D</v>
      </c>
      <c r="B120" t="str">
        <f t="shared" si="1"/>
        <v>06363391001</v>
      </c>
      <c r="C120" t="s">
        <v>16</v>
      </c>
      <c r="D120" t="s">
        <v>296</v>
      </c>
      <c r="E120" t="s">
        <v>25</v>
      </c>
      <c r="F120" s="1" t="s">
        <v>131</v>
      </c>
      <c r="G120" t="s">
        <v>132</v>
      </c>
      <c r="H120">
        <v>1119350.4099999999</v>
      </c>
      <c r="I120" s="2">
        <v>44263</v>
      </c>
      <c r="J120" s="2">
        <v>45704</v>
      </c>
      <c r="K120">
        <v>290959.23</v>
      </c>
    </row>
    <row r="121" spans="1:11" x14ac:dyDescent="0.25">
      <c r="A121" t="str">
        <f>"ZEB3115B97"</f>
        <v>ZEB3115B97</v>
      </c>
      <c r="B121" t="str">
        <f t="shared" si="1"/>
        <v>06363391001</v>
      </c>
      <c r="C121" t="s">
        <v>16</v>
      </c>
      <c r="D121" t="s">
        <v>297</v>
      </c>
      <c r="E121" t="s">
        <v>18</v>
      </c>
      <c r="F121" s="1" t="s">
        <v>298</v>
      </c>
      <c r="G121" t="s">
        <v>299</v>
      </c>
      <c r="H121">
        <v>400</v>
      </c>
      <c r="I121" s="2">
        <v>44229</v>
      </c>
      <c r="J121" s="2">
        <v>44279</v>
      </c>
      <c r="K121">
        <v>400</v>
      </c>
    </row>
    <row r="122" spans="1:11" x14ac:dyDescent="0.25">
      <c r="A122" t="str">
        <f>"Z22311991C"</f>
        <v>Z22311991C</v>
      </c>
      <c r="B122" t="str">
        <f t="shared" si="1"/>
        <v>06363391001</v>
      </c>
      <c r="C122" t="s">
        <v>16</v>
      </c>
      <c r="D122" t="s">
        <v>300</v>
      </c>
      <c r="E122" t="s">
        <v>18</v>
      </c>
      <c r="F122" s="1" t="s">
        <v>301</v>
      </c>
      <c r="G122" t="s">
        <v>302</v>
      </c>
      <c r="H122">
        <v>637</v>
      </c>
      <c r="I122" s="2">
        <v>44231</v>
      </c>
      <c r="J122" s="2">
        <v>44231</v>
      </c>
      <c r="K122">
        <v>637</v>
      </c>
    </row>
    <row r="123" spans="1:11" x14ac:dyDescent="0.25">
      <c r="A123" t="str">
        <f>"Z3D312F2A6"</f>
        <v>Z3D312F2A6</v>
      </c>
      <c r="B123" t="str">
        <f t="shared" si="1"/>
        <v>06363391001</v>
      </c>
      <c r="C123" t="s">
        <v>16</v>
      </c>
      <c r="D123" t="s">
        <v>303</v>
      </c>
      <c r="E123" t="s">
        <v>18</v>
      </c>
      <c r="F123" s="1" t="s">
        <v>162</v>
      </c>
      <c r="G123" t="s">
        <v>163</v>
      </c>
      <c r="H123">
        <v>7824</v>
      </c>
      <c r="I123" s="2">
        <v>44287</v>
      </c>
      <c r="J123" s="2">
        <v>44347</v>
      </c>
      <c r="K123">
        <v>7824</v>
      </c>
    </row>
    <row r="124" spans="1:11" x14ac:dyDescent="0.25">
      <c r="A124" t="str">
        <f>"Z8231348E6"</f>
        <v>Z8231348E6</v>
      </c>
      <c r="B124" t="str">
        <f t="shared" si="1"/>
        <v>06363391001</v>
      </c>
      <c r="C124" t="s">
        <v>16</v>
      </c>
      <c r="D124" t="s">
        <v>304</v>
      </c>
      <c r="E124" t="s">
        <v>18</v>
      </c>
      <c r="F124" s="1" t="s">
        <v>131</v>
      </c>
      <c r="G124" t="s">
        <v>132</v>
      </c>
      <c r="H124">
        <v>7508.1</v>
      </c>
      <c r="I124" s="2">
        <v>44251</v>
      </c>
      <c r="J124" s="2">
        <v>44260</v>
      </c>
      <c r="K124">
        <v>7508.1</v>
      </c>
    </row>
    <row r="125" spans="1:11" x14ac:dyDescent="0.25">
      <c r="A125" t="str">
        <f>"Z8C3146ECB"</f>
        <v>Z8C3146ECB</v>
      </c>
      <c r="B125" t="str">
        <f t="shared" si="1"/>
        <v>06363391001</v>
      </c>
      <c r="C125" t="s">
        <v>16</v>
      </c>
      <c r="D125" t="s">
        <v>305</v>
      </c>
      <c r="E125" t="s">
        <v>18</v>
      </c>
      <c r="F125" s="1" t="s">
        <v>306</v>
      </c>
      <c r="G125" t="s">
        <v>307</v>
      </c>
      <c r="H125">
        <v>1647.5</v>
      </c>
      <c r="I125" s="2">
        <v>44299</v>
      </c>
      <c r="J125" s="2">
        <v>44300</v>
      </c>
      <c r="K125">
        <v>1640</v>
      </c>
    </row>
    <row r="126" spans="1:11" x14ac:dyDescent="0.25">
      <c r="A126" t="str">
        <f>"ZA53125078"</f>
        <v>ZA53125078</v>
      </c>
      <c r="B126" t="str">
        <f t="shared" si="1"/>
        <v>06363391001</v>
      </c>
      <c r="C126" t="s">
        <v>16</v>
      </c>
      <c r="D126" t="s">
        <v>308</v>
      </c>
      <c r="E126" t="s">
        <v>18</v>
      </c>
      <c r="F126" s="1" t="s">
        <v>245</v>
      </c>
      <c r="G126" t="s">
        <v>99</v>
      </c>
      <c r="H126">
        <v>496</v>
      </c>
      <c r="I126" s="2">
        <v>44281</v>
      </c>
      <c r="J126" s="2">
        <v>44298</v>
      </c>
      <c r="K126">
        <v>496</v>
      </c>
    </row>
    <row r="127" spans="1:11" x14ac:dyDescent="0.25">
      <c r="A127" t="str">
        <f>"Z66315AB0C"</f>
        <v>Z66315AB0C</v>
      </c>
      <c r="B127" t="str">
        <f t="shared" si="1"/>
        <v>06363391001</v>
      </c>
      <c r="C127" t="s">
        <v>16</v>
      </c>
      <c r="D127" t="s">
        <v>309</v>
      </c>
      <c r="E127" t="s">
        <v>18</v>
      </c>
      <c r="F127" s="1" t="s">
        <v>310</v>
      </c>
      <c r="G127" t="s">
        <v>311</v>
      </c>
      <c r="H127">
        <v>3178.95</v>
      </c>
      <c r="I127" s="2">
        <v>44300</v>
      </c>
      <c r="J127" s="2">
        <v>44312</v>
      </c>
      <c r="K127">
        <v>3178.95</v>
      </c>
    </row>
    <row r="128" spans="1:11" x14ac:dyDescent="0.25">
      <c r="A128" t="str">
        <f>"Z9F3166ED1"</f>
        <v>Z9F3166ED1</v>
      </c>
      <c r="B128" t="str">
        <f t="shared" si="1"/>
        <v>06363391001</v>
      </c>
      <c r="C128" t="s">
        <v>16</v>
      </c>
      <c r="D128" t="s">
        <v>312</v>
      </c>
      <c r="E128" t="s">
        <v>18</v>
      </c>
      <c r="F128" s="1" t="s">
        <v>313</v>
      </c>
      <c r="G128" t="s">
        <v>314</v>
      </c>
      <c r="H128">
        <v>738</v>
      </c>
      <c r="I128" s="2">
        <v>44305</v>
      </c>
      <c r="J128" s="2">
        <v>44316</v>
      </c>
      <c r="K128">
        <v>738</v>
      </c>
    </row>
    <row r="129" spans="1:11" x14ac:dyDescent="0.25">
      <c r="A129" t="str">
        <f>"ZCD3179A7E"</f>
        <v>ZCD3179A7E</v>
      </c>
      <c r="B129" t="str">
        <f t="shared" si="1"/>
        <v>06363391001</v>
      </c>
      <c r="C129" t="s">
        <v>16</v>
      </c>
      <c r="D129" t="s">
        <v>315</v>
      </c>
      <c r="E129" t="s">
        <v>18</v>
      </c>
      <c r="F129" s="1" t="s">
        <v>242</v>
      </c>
      <c r="G129" t="s">
        <v>243</v>
      </c>
      <c r="H129">
        <v>9600</v>
      </c>
      <c r="I129" s="2">
        <v>44317</v>
      </c>
      <c r="J129" s="2">
        <v>44500</v>
      </c>
      <c r="K129">
        <v>9600</v>
      </c>
    </row>
    <row r="130" spans="1:11" x14ac:dyDescent="0.25">
      <c r="A130" t="str">
        <f>"ZA0316D50E"</f>
        <v>ZA0316D50E</v>
      </c>
      <c r="B130" t="str">
        <f t="shared" si="1"/>
        <v>06363391001</v>
      </c>
      <c r="C130" t="s">
        <v>16</v>
      </c>
      <c r="D130" t="s">
        <v>316</v>
      </c>
      <c r="E130" t="s">
        <v>18</v>
      </c>
      <c r="F130" s="1" t="s">
        <v>317</v>
      </c>
      <c r="G130" t="s">
        <v>318</v>
      </c>
      <c r="H130">
        <v>450</v>
      </c>
      <c r="I130" s="2">
        <v>44307</v>
      </c>
      <c r="J130" s="2">
        <v>44321</v>
      </c>
      <c r="K130">
        <v>450</v>
      </c>
    </row>
    <row r="131" spans="1:11" x14ac:dyDescent="0.25">
      <c r="A131" t="str">
        <f>"Z3B315CC8F"</f>
        <v>Z3B315CC8F</v>
      </c>
      <c r="B131" t="str">
        <f t="shared" ref="B131:B194" si="2">"06363391001"</f>
        <v>06363391001</v>
      </c>
      <c r="C131" t="s">
        <v>16</v>
      </c>
      <c r="D131" t="s">
        <v>319</v>
      </c>
      <c r="E131" t="s">
        <v>18</v>
      </c>
      <c r="F131" s="1" t="s">
        <v>320</v>
      </c>
      <c r="G131" t="s">
        <v>321</v>
      </c>
      <c r="H131">
        <v>650</v>
      </c>
      <c r="I131" s="2">
        <v>44305</v>
      </c>
      <c r="J131" s="2">
        <v>44323</v>
      </c>
      <c r="K131">
        <v>650</v>
      </c>
    </row>
    <row r="132" spans="1:11" x14ac:dyDescent="0.25">
      <c r="A132" t="str">
        <f>"Z3230F521F"</f>
        <v>Z3230F521F</v>
      </c>
      <c r="B132" t="str">
        <f t="shared" si="2"/>
        <v>06363391001</v>
      </c>
      <c r="C132" t="s">
        <v>16</v>
      </c>
      <c r="D132" t="s">
        <v>322</v>
      </c>
      <c r="E132" t="s">
        <v>18</v>
      </c>
      <c r="F132" s="1" t="s">
        <v>202</v>
      </c>
      <c r="G132" t="s">
        <v>203</v>
      </c>
      <c r="H132">
        <v>360</v>
      </c>
      <c r="I132" s="2">
        <v>44267</v>
      </c>
      <c r="J132" s="2">
        <v>44327</v>
      </c>
      <c r="K132">
        <v>360</v>
      </c>
    </row>
    <row r="133" spans="1:11" x14ac:dyDescent="0.25">
      <c r="A133" t="str">
        <f>"Z2E318BCFF"</f>
        <v>Z2E318BCFF</v>
      </c>
      <c r="B133" t="str">
        <f t="shared" si="2"/>
        <v>06363391001</v>
      </c>
      <c r="C133" t="s">
        <v>16</v>
      </c>
      <c r="D133" t="s">
        <v>323</v>
      </c>
      <c r="E133" t="s">
        <v>18</v>
      </c>
      <c r="F133" s="1" t="s">
        <v>245</v>
      </c>
      <c r="G133" t="s">
        <v>99</v>
      </c>
      <c r="H133">
        <v>1151.7</v>
      </c>
      <c r="I133" s="2">
        <v>44319</v>
      </c>
      <c r="J133" s="2">
        <v>44330</v>
      </c>
      <c r="K133">
        <v>1151.7</v>
      </c>
    </row>
    <row r="134" spans="1:11" x14ac:dyDescent="0.25">
      <c r="A134" t="str">
        <f>"Z1B3180182"</f>
        <v>Z1B3180182</v>
      </c>
      <c r="B134" t="str">
        <f t="shared" si="2"/>
        <v>06363391001</v>
      </c>
      <c r="C134" t="s">
        <v>16</v>
      </c>
      <c r="D134" t="s">
        <v>324</v>
      </c>
      <c r="E134" t="s">
        <v>18</v>
      </c>
      <c r="F134" s="1" t="s">
        <v>283</v>
      </c>
      <c r="G134" t="s">
        <v>228</v>
      </c>
      <c r="H134">
        <v>33035.660000000003</v>
      </c>
      <c r="I134" s="2">
        <v>44317</v>
      </c>
      <c r="J134" s="2">
        <v>44681</v>
      </c>
      <c r="K134">
        <v>6485</v>
      </c>
    </row>
    <row r="135" spans="1:11" x14ac:dyDescent="0.25">
      <c r="A135" t="str">
        <f>"Z8F316C99C"</f>
        <v>Z8F316C99C</v>
      </c>
      <c r="B135" t="str">
        <f t="shared" si="2"/>
        <v>06363391001</v>
      </c>
      <c r="C135" t="s">
        <v>16</v>
      </c>
      <c r="D135" t="s">
        <v>325</v>
      </c>
      <c r="E135" t="s">
        <v>18</v>
      </c>
      <c r="F135" s="1" t="s">
        <v>111</v>
      </c>
      <c r="G135" t="s">
        <v>112</v>
      </c>
      <c r="H135">
        <v>20000</v>
      </c>
      <c r="I135" s="2">
        <v>44329</v>
      </c>
      <c r="J135" s="2">
        <v>44693</v>
      </c>
      <c r="K135">
        <v>5800</v>
      </c>
    </row>
    <row r="136" spans="1:11" x14ac:dyDescent="0.25">
      <c r="A136" t="str">
        <f>"Z9A31B2C45"</f>
        <v>Z9A31B2C45</v>
      </c>
      <c r="B136" t="str">
        <f t="shared" si="2"/>
        <v>06363391001</v>
      </c>
      <c r="C136" t="s">
        <v>16</v>
      </c>
      <c r="D136" t="s">
        <v>326</v>
      </c>
      <c r="E136" t="s">
        <v>18</v>
      </c>
      <c r="F136" s="1" t="s">
        <v>327</v>
      </c>
      <c r="G136" t="s">
        <v>328</v>
      </c>
      <c r="H136">
        <v>300</v>
      </c>
      <c r="I136" s="2">
        <v>44249</v>
      </c>
      <c r="J136" s="2">
        <v>44329</v>
      </c>
      <c r="K136">
        <v>300</v>
      </c>
    </row>
    <row r="137" spans="1:11" x14ac:dyDescent="0.25">
      <c r="A137" t="str">
        <f>"Z48319C0F7"</f>
        <v>Z48319C0F7</v>
      </c>
      <c r="B137" t="str">
        <f t="shared" si="2"/>
        <v>06363391001</v>
      </c>
      <c r="C137" t="s">
        <v>16</v>
      </c>
      <c r="D137" t="s">
        <v>329</v>
      </c>
      <c r="E137" t="s">
        <v>18</v>
      </c>
      <c r="F137" s="1" t="s">
        <v>247</v>
      </c>
      <c r="G137" t="s">
        <v>248</v>
      </c>
      <c r="H137">
        <v>210</v>
      </c>
      <c r="I137" s="2">
        <v>44264</v>
      </c>
      <c r="J137" s="2">
        <v>44328</v>
      </c>
      <c r="K137">
        <v>210</v>
      </c>
    </row>
    <row r="138" spans="1:11" x14ac:dyDescent="0.25">
      <c r="A138" t="str">
        <f>"ZDB31D7B5D"</f>
        <v>ZDB31D7B5D</v>
      </c>
      <c r="B138" t="str">
        <f t="shared" si="2"/>
        <v>06363391001</v>
      </c>
      <c r="C138" t="s">
        <v>16</v>
      </c>
      <c r="D138" t="s">
        <v>330</v>
      </c>
      <c r="E138" t="s">
        <v>18</v>
      </c>
      <c r="F138" s="1" t="s">
        <v>75</v>
      </c>
      <c r="G138" t="s">
        <v>76</v>
      </c>
      <c r="H138">
        <v>10400</v>
      </c>
      <c r="I138" s="2">
        <v>44319</v>
      </c>
      <c r="J138" s="2">
        <v>45048</v>
      </c>
      <c r="K138">
        <v>1700</v>
      </c>
    </row>
    <row r="139" spans="1:11" x14ac:dyDescent="0.25">
      <c r="A139" t="str">
        <f>"ZEE31C0024"</f>
        <v>ZEE31C0024</v>
      </c>
      <c r="B139" t="str">
        <f t="shared" si="2"/>
        <v>06363391001</v>
      </c>
      <c r="C139" t="s">
        <v>16</v>
      </c>
      <c r="D139" t="s">
        <v>331</v>
      </c>
      <c r="E139" t="s">
        <v>18</v>
      </c>
      <c r="F139" s="1" t="s">
        <v>332</v>
      </c>
      <c r="G139" t="s">
        <v>333</v>
      </c>
      <c r="H139">
        <v>35600</v>
      </c>
      <c r="I139" s="2">
        <v>44340</v>
      </c>
      <c r="J139" s="2">
        <v>44347</v>
      </c>
      <c r="K139">
        <v>0</v>
      </c>
    </row>
    <row r="140" spans="1:11" x14ac:dyDescent="0.25">
      <c r="A140" t="str">
        <f>"Z8F311CFFB"</f>
        <v>Z8F311CFFB</v>
      </c>
      <c r="B140" t="str">
        <f t="shared" si="2"/>
        <v>06363391001</v>
      </c>
      <c r="C140" t="s">
        <v>16</v>
      </c>
      <c r="D140" t="s">
        <v>334</v>
      </c>
      <c r="E140" t="s">
        <v>18</v>
      </c>
      <c r="F140" s="1" t="s">
        <v>335</v>
      </c>
      <c r="G140" t="s">
        <v>336</v>
      </c>
      <c r="H140">
        <v>1193</v>
      </c>
      <c r="I140" s="2">
        <v>44279</v>
      </c>
      <c r="J140" s="2">
        <v>44301</v>
      </c>
      <c r="K140">
        <v>1193</v>
      </c>
    </row>
    <row r="141" spans="1:11" x14ac:dyDescent="0.25">
      <c r="A141" t="str">
        <f>"ZED31C7B69"</f>
        <v>ZED31C7B69</v>
      </c>
      <c r="B141" t="str">
        <f t="shared" si="2"/>
        <v>06363391001</v>
      </c>
      <c r="C141" t="s">
        <v>16</v>
      </c>
      <c r="D141" t="s">
        <v>337</v>
      </c>
      <c r="E141" t="s">
        <v>18</v>
      </c>
      <c r="F141" s="1" t="s">
        <v>338</v>
      </c>
      <c r="G141" t="s">
        <v>339</v>
      </c>
      <c r="H141">
        <v>600</v>
      </c>
      <c r="I141" s="2">
        <v>44341</v>
      </c>
      <c r="J141" s="2">
        <v>44348</v>
      </c>
      <c r="K141">
        <v>600</v>
      </c>
    </row>
    <row r="142" spans="1:11" x14ac:dyDescent="0.25">
      <c r="A142" t="str">
        <f>"Z7831C5DD6"</f>
        <v>Z7831C5DD6</v>
      </c>
      <c r="B142" t="str">
        <f t="shared" si="2"/>
        <v>06363391001</v>
      </c>
      <c r="C142" t="s">
        <v>16</v>
      </c>
      <c r="D142" t="s">
        <v>340</v>
      </c>
      <c r="E142" t="s">
        <v>18</v>
      </c>
      <c r="F142" s="1" t="s">
        <v>68</v>
      </c>
      <c r="G142" t="s">
        <v>69</v>
      </c>
      <c r="H142">
        <v>4428.8500000000004</v>
      </c>
      <c r="I142" s="2">
        <v>44341</v>
      </c>
      <c r="J142" s="2">
        <v>44396</v>
      </c>
      <c r="K142">
        <v>0</v>
      </c>
    </row>
    <row r="143" spans="1:11" x14ac:dyDescent="0.25">
      <c r="A143" t="str">
        <f>"8710514F88"</f>
        <v>8710514F88</v>
      </c>
      <c r="B143" t="str">
        <f t="shared" si="2"/>
        <v>06363391001</v>
      </c>
      <c r="C143" t="s">
        <v>16</v>
      </c>
      <c r="D143" t="s">
        <v>341</v>
      </c>
      <c r="E143" t="s">
        <v>25</v>
      </c>
      <c r="F143" s="1" t="s">
        <v>342</v>
      </c>
      <c r="G143" t="s">
        <v>343</v>
      </c>
      <c r="H143">
        <v>290229.28999999998</v>
      </c>
      <c r="I143" s="2">
        <v>44317</v>
      </c>
      <c r="J143" s="2">
        <v>45412</v>
      </c>
      <c r="K143">
        <v>47737.18</v>
      </c>
    </row>
    <row r="144" spans="1:11" x14ac:dyDescent="0.25">
      <c r="A144" t="str">
        <f>"Z5F3202F7D"</f>
        <v>Z5F3202F7D</v>
      </c>
      <c r="B144" t="str">
        <f t="shared" si="2"/>
        <v>06363391001</v>
      </c>
      <c r="C144" t="s">
        <v>16</v>
      </c>
      <c r="D144" t="s">
        <v>344</v>
      </c>
      <c r="E144" t="s">
        <v>18</v>
      </c>
      <c r="F144" s="1" t="s">
        <v>162</v>
      </c>
      <c r="G144" t="s">
        <v>163</v>
      </c>
      <c r="H144">
        <v>3164</v>
      </c>
      <c r="I144" s="2">
        <v>44355</v>
      </c>
      <c r="J144" s="2">
        <v>44370</v>
      </c>
      <c r="K144">
        <v>3164</v>
      </c>
    </row>
    <row r="145" spans="1:11" x14ac:dyDescent="0.25">
      <c r="A145" t="str">
        <f>"Z6231F3C29"</f>
        <v>Z6231F3C29</v>
      </c>
      <c r="B145" t="str">
        <f t="shared" si="2"/>
        <v>06363391001</v>
      </c>
      <c r="C145" t="s">
        <v>16</v>
      </c>
      <c r="D145" t="s">
        <v>345</v>
      </c>
      <c r="E145" t="s">
        <v>18</v>
      </c>
      <c r="F145" s="1" t="s">
        <v>346</v>
      </c>
      <c r="G145" t="s">
        <v>347</v>
      </c>
      <c r="H145">
        <v>8295</v>
      </c>
      <c r="I145" s="2">
        <v>44354</v>
      </c>
      <c r="J145" s="2">
        <v>44383</v>
      </c>
      <c r="K145">
        <v>8165.4</v>
      </c>
    </row>
    <row r="146" spans="1:11" x14ac:dyDescent="0.25">
      <c r="A146" t="str">
        <f>"Z9431DA7F5"</f>
        <v>Z9431DA7F5</v>
      </c>
      <c r="B146" t="str">
        <f t="shared" si="2"/>
        <v>06363391001</v>
      </c>
      <c r="C146" t="s">
        <v>16</v>
      </c>
      <c r="D146" t="s">
        <v>348</v>
      </c>
      <c r="E146" t="s">
        <v>18</v>
      </c>
      <c r="F146" s="1" t="s">
        <v>259</v>
      </c>
      <c r="G146" t="s">
        <v>169</v>
      </c>
      <c r="H146">
        <v>1620</v>
      </c>
      <c r="I146" s="2">
        <v>44348</v>
      </c>
      <c r="J146" s="2">
        <v>44712</v>
      </c>
      <c r="K146">
        <v>812.5</v>
      </c>
    </row>
    <row r="147" spans="1:11" x14ac:dyDescent="0.25">
      <c r="A147" t="str">
        <f>"Z0832082E9"</f>
        <v>Z0832082E9</v>
      </c>
      <c r="B147" t="str">
        <f t="shared" si="2"/>
        <v>06363391001</v>
      </c>
      <c r="C147" t="s">
        <v>16</v>
      </c>
      <c r="D147" t="s">
        <v>349</v>
      </c>
      <c r="E147" t="s">
        <v>18</v>
      </c>
      <c r="F147" s="1" t="s">
        <v>350</v>
      </c>
      <c r="G147" t="s">
        <v>351</v>
      </c>
      <c r="H147">
        <v>1340</v>
      </c>
      <c r="I147" s="2">
        <v>44391</v>
      </c>
      <c r="J147" s="2">
        <v>44392</v>
      </c>
      <c r="K147">
        <v>1340</v>
      </c>
    </row>
    <row r="148" spans="1:11" x14ac:dyDescent="0.25">
      <c r="A148" t="str">
        <f>"Z3331ABC30"</f>
        <v>Z3331ABC30</v>
      </c>
      <c r="B148" t="str">
        <f t="shared" si="2"/>
        <v>06363391001</v>
      </c>
      <c r="C148" t="s">
        <v>16</v>
      </c>
      <c r="D148" t="s">
        <v>352</v>
      </c>
      <c r="E148" t="s">
        <v>18</v>
      </c>
      <c r="F148" s="1" t="s">
        <v>245</v>
      </c>
      <c r="G148" t="s">
        <v>99</v>
      </c>
      <c r="H148">
        <v>395</v>
      </c>
      <c r="I148" s="2">
        <v>44355</v>
      </c>
      <c r="J148" s="2">
        <v>44377</v>
      </c>
      <c r="K148">
        <v>395</v>
      </c>
    </row>
    <row r="149" spans="1:11" x14ac:dyDescent="0.25">
      <c r="A149" t="str">
        <f>"ZC6320A76A"</f>
        <v>ZC6320A76A</v>
      </c>
      <c r="B149" t="str">
        <f t="shared" si="2"/>
        <v>06363391001</v>
      </c>
      <c r="C149" t="s">
        <v>16</v>
      </c>
      <c r="D149" t="s">
        <v>353</v>
      </c>
      <c r="E149" t="s">
        <v>18</v>
      </c>
      <c r="F149" s="1" t="s">
        <v>221</v>
      </c>
      <c r="G149" t="s">
        <v>56</v>
      </c>
      <c r="H149">
        <v>24502.3</v>
      </c>
      <c r="I149" s="2">
        <v>44357</v>
      </c>
      <c r="J149" s="2">
        <v>44484</v>
      </c>
      <c r="K149">
        <v>19027.3</v>
      </c>
    </row>
    <row r="150" spans="1:11" x14ac:dyDescent="0.25">
      <c r="A150" t="str">
        <f>"Z69319BE18"</f>
        <v>Z69319BE18</v>
      </c>
      <c r="B150" t="str">
        <f t="shared" si="2"/>
        <v>06363391001</v>
      </c>
      <c r="C150" t="s">
        <v>16</v>
      </c>
      <c r="D150" t="s">
        <v>354</v>
      </c>
      <c r="E150" t="s">
        <v>18</v>
      </c>
      <c r="F150" s="1" t="s">
        <v>211</v>
      </c>
      <c r="G150" t="s">
        <v>212</v>
      </c>
      <c r="H150">
        <v>3450</v>
      </c>
      <c r="I150" s="2">
        <v>44329</v>
      </c>
      <c r="J150" s="2">
        <v>44414</v>
      </c>
      <c r="K150">
        <v>3450</v>
      </c>
    </row>
    <row r="151" spans="1:11" x14ac:dyDescent="0.25">
      <c r="A151" t="str">
        <f>"ZAC321AA1D"</f>
        <v>ZAC321AA1D</v>
      </c>
      <c r="B151" t="str">
        <f t="shared" si="2"/>
        <v>06363391001</v>
      </c>
      <c r="C151" t="s">
        <v>16</v>
      </c>
      <c r="D151" t="s">
        <v>355</v>
      </c>
      <c r="E151" t="s">
        <v>18</v>
      </c>
      <c r="F151" s="1" t="s">
        <v>356</v>
      </c>
      <c r="G151" t="s">
        <v>357</v>
      </c>
      <c r="H151">
        <v>1500</v>
      </c>
      <c r="I151" s="2">
        <v>44362</v>
      </c>
      <c r="J151" s="2">
        <v>44372</v>
      </c>
      <c r="K151">
        <v>1500</v>
      </c>
    </row>
    <row r="152" spans="1:11" x14ac:dyDescent="0.25">
      <c r="A152" t="str">
        <f>"Z833203C22"</f>
        <v>Z833203C22</v>
      </c>
      <c r="B152" t="str">
        <f t="shared" si="2"/>
        <v>06363391001</v>
      </c>
      <c r="C152" t="s">
        <v>16</v>
      </c>
      <c r="D152" t="s">
        <v>358</v>
      </c>
      <c r="E152" t="s">
        <v>18</v>
      </c>
      <c r="F152" s="1" t="s">
        <v>245</v>
      </c>
      <c r="G152" t="s">
        <v>99</v>
      </c>
      <c r="H152">
        <v>558</v>
      </c>
      <c r="I152" s="2">
        <v>44355</v>
      </c>
      <c r="J152" s="2">
        <v>44362</v>
      </c>
      <c r="K152">
        <v>558</v>
      </c>
    </row>
    <row r="153" spans="1:11" x14ac:dyDescent="0.25">
      <c r="A153" t="str">
        <f>"ZC530D47EF"</f>
        <v>ZC530D47EF</v>
      </c>
      <c r="B153" t="str">
        <f t="shared" si="2"/>
        <v>06363391001</v>
      </c>
      <c r="C153" t="s">
        <v>16</v>
      </c>
      <c r="D153" t="s">
        <v>359</v>
      </c>
      <c r="E153" t="s">
        <v>18</v>
      </c>
      <c r="F153" s="1" t="s">
        <v>247</v>
      </c>
      <c r="G153" t="s">
        <v>248</v>
      </c>
      <c r="H153">
        <v>282.5</v>
      </c>
      <c r="I153" s="2">
        <v>44230</v>
      </c>
      <c r="J153" s="2">
        <v>44257</v>
      </c>
      <c r="K153">
        <v>282.5</v>
      </c>
    </row>
    <row r="154" spans="1:11" x14ac:dyDescent="0.25">
      <c r="A154" t="str">
        <f>"Z2132279C4"</f>
        <v>Z2132279C4</v>
      </c>
      <c r="B154" t="str">
        <f t="shared" si="2"/>
        <v>06363391001</v>
      </c>
      <c r="C154" t="s">
        <v>16</v>
      </c>
      <c r="D154" t="s">
        <v>360</v>
      </c>
      <c r="E154" t="s">
        <v>18</v>
      </c>
      <c r="F154" s="1" t="s">
        <v>361</v>
      </c>
      <c r="G154" t="s">
        <v>362</v>
      </c>
      <c r="H154">
        <v>240</v>
      </c>
      <c r="I154" s="2">
        <v>44365</v>
      </c>
      <c r="J154" s="2">
        <v>44379</v>
      </c>
      <c r="K154">
        <v>240</v>
      </c>
    </row>
    <row r="155" spans="1:11" x14ac:dyDescent="0.25">
      <c r="A155" t="str">
        <f>"Z223227813"</f>
        <v>Z223227813</v>
      </c>
      <c r="B155" t="str">
        <f t="shared" si="2"/>
        <v>06363391001</v>
      </c>
      <c r="C155" t="s">
        <v>16</v>
      </c>
      <c r="D155" t="s">
        <v>363</v>
      </c>
      <c r="E155" t="s">
        <v>18</v>
      </c>
      <c r="F155" s="1" t="s">
        <v>364</v>
      </c>
      <c r="G155" t="s">
        <v>365</v>
      </c>
      <c r="H155">
        <v>320</v>
      </c>
      <c r="I155" s="2">
        <v>44368</v>
      </c>
      <c r="J155" s="2">
        <v>44385</v>
      </c>
      <c r="K155">
        <v>320</v>
      </c>
    </row>
    <row r="156" spans="1:11" x14ac:dyDescent="0.25">
      <c r="A156" t="str">
        <f>"ZD03225D70"</f>
        <v>ZD03225D70</v>
      </c>
      <c r="B156" t="str">
        <f t="shared" si="2"/>
        <v>06363391001</v>
      </c>
      <c r="C156" t="s">
        <v>16</v>
      </c>
      <c r="D156" t="s">
        <v>366</v>
      </c>
      <c r="E156" t="s">
        <v>18</v>
      </c>
      <c r="F156" s="1" t="s">
        <v>367</v>
      </c>
      <c r="G156" t="s">
        <v>368</v>
      </c>
      <c r="H156">
        <v>14804.44</v>
      </c>
      <c r="I156" s="2">
        <v>44368</v>
      </c>
      <c r="J156" s="2">
        <v>44400</v>
      </c>
      <c r="K156">
        <v>14804.42</v>
      </c>
    </row>
    <row r="157" spans="1:11" x14ac:dyDescent="0.25">
      <c r="A157" t="str">
        <f>"8731936D87"</f>
        <v>8731936D87</v>
      </c>
      <c r="B157" t="str">
        <f t="shared" si="2"/>
        <v>06363391001</v>
      </c>
      <c r="C157" t="s">
        <v>16</v>
      </c>
      <c r="D157" t="s">
        <v>369</v>
      </c>
      <c r="E157" t="s">
        <v>25</v>
      </c>
      <c r="F157" s="1" t="s">
        <v>168</v>
      </c>
      <c r="G157" t="s">
        <v>169</v>
      </c>
      <c r="H157">
        <v>24364.11</v>
      </c>
      <c r="I157" s="2">
        <v>44317</v>
      </c>
      <c r="J157" s="2">
        <v>45138</v>
      </c>
      <c r="K157">
        <v>9384.6299999999992</v>
      </c>
    </row>
    <row r="158" spans="1:11" x14ac:dyDescent="0.25">
      <c r="A158" t="str">
        <f>"Z8D320CDFA"</f>
        <v>Z8D320CDFA</v>
      </c>
      <c r="B158" t="str">
        <f t="shared" si="2"/>
        <v>06363391001</v>
      </c>
      <c r="C158" t="s">
        <v>16</v>
      </c>
      <c r="D158" t="s">
        <v>370</v>
      </c>
      <c r="E158" t="s">
        <v>18</v>
      </c>
      <c r="F158" s="1" t="s">
        <v>371</v>
      </c>
      <c r="G158" t="s">
        <v>372</v>
      </c>
      <c r="H158">
        <v>512.5</v>
      </c>
      <c r="I158" s="2">
        <v>44356</v>
      </c>
      <c r="J158" s="2">
        <v>44361</v>
      </c>
      <c r="K158">
        <v>512.5</v>
      </c>
    </row>
    <row r="159" spans="1:11" x14ac:dyDescent="0.25">
      <c r="A159" t="str">
        <f>"ZF032149BA"</f>
        <v>ZF032149BA</v>
      </c>
      <c r="B159" t="str">
        <f t="shared" si="2"/>
        <v>06363391001</v>
      </c>
      <c r="C159" t="s">
        <v>16</v>
      </c>
      <c r="D159" t="s">
        <v>373</v>
      </c>
      <c r="E159" t="s">
        <v>18</v>
      </c>
      <c r="F159" s="1" t="s">
        <v>374</v>
      </c>
      <c r="G159" t="s">
        <v>375</v>
      </c>
      <c r="H159">
        <v>1666</v>
      </c>
      <c r="I159" s="2">
        <v>44361</v>
      </c>
      <c r="J159" s="2">
        <v>44424</v>
      </c>
      <c r="K159">
        <v>1428</v>
      </c>
    </row>
    <row r="160" spans="1:11" x14ac:dyDescent="0.25">
      <c r="A160" t="str">
        <f>"ZCB32261F9"</f>
        <v>ZCB32261F9</v>
      </c>
      <c r="B160" t="str">
        <f t="shared" si="2"/>
        <v>06363391001</v>
      </c>
      <c r="C160" t="s">
        <v>16</v>
      </c>
      <c r="D160" t="s">
        <v>376</v>
      </c>
      <c r="E160" t="s">
        <v>18</v>
      </c>
      <c r="F160" s="1" t="s">
        <v>377</v>
      </c>
      <c r="G160" t="s">
        <v>378</v>
      </c>
      <c r="H160">
        <v>300</v>
      </c>
      <c r="I160" s="2">
        <v>44370</v>
      </c>
      <c r="J160" s="2">
        <v>44379</v>
      </c>
      <c r="K160">
        <v>300</v>
      </c>
    </row>
    <row r="161" spans="1:11" x14ac:dyDescent="0.25">
      <c r="A161" t="str">
        <f>"ZBA3200F26"</f>
        <v>ZBA3200F26</v>
      </c>
      <c r="B161" t="str">
        <f t="shared" si="2"/>
        <v>06363391001</v>
      </c>
      <c r="C161" t="s">
        <v>16</v>
      </c>
      <c r="D161" t="s">
        <v>379</v>
      </c>
      <c r="E161" t="s">
        <v>18</v>
      </c>
      <c r="F161" s="1" t="s">
        <v>380</v>
      </c>
      <c r="G161" t="s">
        <v>381</v>
      </c>
      <c r="H161">
        <v>11550</v>
      </c>
      <c r="I161" s="2">
        <v>44361</v>
      </c>
      <c r="J161" s="2">
        <v>44561</v>
      </c>
      <c r="K161">
        <v>9390</v>
      </c>
    </row>
    <row r="162" spans="1:11" x14ac:dyDescent="0.25">
      <c r="A162" t="str">
        <f>"Z513200F48"</f>
        <v>Z513200F48</v>
      </c>
      <c r="B162" t="str">
        <f t="shared" si="2"/>
        <v>06363391001</v>
      </c>
      <c r="C162" t="s">
        <v>16</v>
      </c>
      <c r="D162" t="s">
        <v>382</v>
      </c>
      <c r="E162" t="s">
        <v>18</v>
      </c>
      <c r="F162" s="1" t="s">
        <v>383</v>
      </c>
      <c r="G162" t="s">
        <v>384</v>
      </c>
      <c r="H162">
        <v>1340</v>
      </c>
      <c r="I162" s="2">
        <v>44386</v>
      </c>
      <c r="J162" s="2">
        <v>44410</v>
      </c>
      <c r="K162">
        <v>1340</v>
      </c>
    </row>
    <row r="163" spans="1:11" x14ac:dyDescent="0.25">
      <c r="A163" t="str">
        <f>"ZD23129672"</f>
        <v>ZD23129672</v>
      </c>
      <c r="B163" t="str">
        <f t="shared" si="2"/>
        <v>06363391001</v>
      </c>
      <c r="C163" t="s">
        <v>16</v>
      </c>
      <c r="D163" t="s">
        <v>385</v>
      </c>
      <c r="E163" t="s">
        <v>18</v>
      </c>
      <c r="F163" s="1" t="s">
        <v>386</v>
      </c>
      <c r="G163" t="s">
        <v>387</v>
      </c>
      <c r="H163">
        <v>230</v>
      </c>
      <c r="I163" s="2">
        <v>44284</v>
      </c>
      <c r="J163" s="2">
        <v>44316</v>
      </c>
      <c r="K163">
        <v>0</v>
      </c>
    </row>
    <row r="164" spans="1:11" x14ac:dyDescent="0.25">
      <c r="A164" t="str">
        <f>"Z90322493F"</f>
        <v>Z90322493F</v>
      </c>
      <c r="B164" t="str">
        <f t="shared" si="2"/>
        <v>06363391001</v>
      </c>
      <c r="C164" t="s">
        <v>16</v>
      </c>
      <c r="D164" t="s">
        <v>388</v>
      </c>
      <c r="E164" t="s">
        <v>18</v>
      </c>
      <c r="F164" s="1" t="s">
        <v>111</v>
      </c>
      <c r="G164" t="s">
        <v>112</v>
      </c>
      <c r="H164">
        <v>1800</v>
      </c>
      <c r="I164" s="2">
        <v>44368</v>
      </c>
      <c r="J164" s="2">
        <v>44732</v>
      </c>
      <c r="K164">
        <v>1800</v>
      </c>
    </row>
    <row r="165" spans="1:11" x14ac:dyDescent="0.25">
      <c r="A165" t="str">
        <f>"ZD532292C0"</f>
        <v>ZD532292C0</v>
      </c>
      <c r="B165" t="str">
        <f t="shared" si="2"/>
        <v>06363391001</v>
      </c>
      <c r="C165" t="s">
        <v>16</v>
      </c>
      <c r="D165" t="s">
        <v>389</v>
      </c>
      <c r="E165" t="s">
        <v>18</v>
      </c>
      <c r="F165" s="1" t="s">
        <v>276</v>
      </c>
      <c r="G165" t="s">
        <v>277</v>
      </c>
      <c r="H165">
        <v>2100</v>
      </c>
      <c r="I165" s="2">
        <v>44370</v>
      </c>
      <c r="J165" s="2">
        <v>44469</v>
      </c>
      <c r="K165">
        <v>0</v>
      </c>
    </row>
    <row r="166" spans="1:11" x14ac:dyDescent="0.25">
      <c r="A166" t="str">
        <f>"Z103211823"</f>
        <v>Z103211823</v>
      </c>
      <c r="B166" t="str">
        <f t="shared" si="2"/>
        <v>06363391001</v>
      </c>
      <c r="C166" t="s">
        <v>16</v>
      </c>
      <c r="D166" t="s">
        <v>390</v>
      </c>
      <c r="E166" t="s">
        <v>18</v>
      </c>
      <c r="F166" s="1" t="s">
        <v>391</v>
      </c>
      <c r="G166" t="s">
        <v>392</v>
      </c>
      <c r="H166">
        <v>345</v>
      </c>
      <c r="I166" s="2">
        <v>44341</v>
      </c>
      <c r="J166" s="2">
        <v>44358</v>
      </c>
      <c r="K166">
        <v>345</v>
      </c>
    </row>
    <row r="167" spans="1:11" x14ac:dyDescent="0.25">
      <c r="A167" t="str">
        <f>"Z3D320CC06"</f>
        <v>Z3D320CC06</v>
      </c>
      <c r="B167" t="str">
        <f t="shared" si="2"/>
        <v>06363391001</v>
      </c>
      <c r="C167" t="s">
        <v>16</v>
      </c>
      <c r="D167" t="s">
        <v>393</v>
      </c>
      <c r="E167" t="s">
        <v>18</v>
      </c>
      <c r="F167" s="1" t="s">
        <v>156</v>
      </c>
      <c r="G167" t="s">
        <v>157</v>
      </c>
      <c r="H167">
        <v>3097</v>
      </c>
      <c r="I167" s="2">
        <v>44356</v>
      </c>
      <c r="J167" s="2">
        <v>44376</v>
      </c>
      <c r="K167">
        <v>3097</v>
      </c>
    </row>
    <row r="168" spans="1:11" x14ac:dyDescent="0.25">
      <c r="A168" t="str">
        <f>"Z9E325CA3A"</f>
        <v>Z9E325CA3A</v>
      </c>
      <c r="B168" t="str">
        <f t="shared" si="2"/>
        <v>06363391001</v>
      </c>
      <c r="C168" t="s">
        <v>16</v>
      </c>
      <c r="D168" t="s">
        <v>394</v>
      </c>
      <c r="E168" t="s">
        <v>18</v>
      </c>
      <c r="F168" s="1" t="s">
        <v>395</v>
      </c>
      <c r="G168" t="s">
        <v>396</v>
      </c>
      <c r="H168">
        <v>2200</v>
      </c>
      <c r="I168" s="2">
        <v>44397</v>
      </c>
      <c r="J168" s="2">
        <v>44404</v>
      </c>
      <c r="K168">
        <v>2200</v>
      </c>
    </row>
    <row r="169" spans="1:11" x14ac:dyDescent="0.25">
      <c r="A169" t="str">
        <f>"Z783257B5A"</f>
        <v>Z783257B5A</v>
      </c>
      <c r="B169" t="str">
        <f t="shared" si="2"/>
        <v>06363391001</v>
      </c>
      <c r="C169" t="s">
        <v>16</v>
      </c>
      <c r="D169" t="s">
        <v>397</v>
      </c>
      <c r="E169" t="s">
        <v>18</v>
      </c>
      <c r="F169" s="1" t="s">
        <v>317</v>
      </c>
      <c r="G169" t="s">
        <v>318</v>
      </c>
      <c r="H169">
        <v>6200</v>
      </c>
      <c r="I169" s="2">
        <v>44385</v>
      </c>
      <c r="J169" s="2">
        <v>44417</v>
      </c>
      <c r="K169">
        <v>6200</v>
      </c>
    </row>
    <row r="170" spans="1:11" x14ac:dyDescent="0.25">
      <c r="A170" t="str">
        <f>"Z5D3264DBD"</f>
        <v>Z5D3264DBD</v>
      </c>
      <c r="B170" t="str">
        <f t="shared" si="2"/>
        <v>06363391001</v>
      </c>
      <c r="C170" t="s">
        <v>16</v>
      </c>
      <c r="D170" t="s">
        <v>398</v>
      </c>
      <c r="E170" t="s">
        <v>18</v>
      </c>
      <c r="F170" s="1" t="s">
        <v>399</v>
      </c>
      <c r="G170" t="s">
        <v>400</v>
      </c>
      <c r="H170">
        <v>750</v>
      </c>
      <c r="I170" s="2">
        <v>44386</v>
      </c>
      <c r="J170" s="2">
        <v>44386</v>
      </c>
      <c r="K170">
        <v>750</v>
      </c>
    </row>
    <row r="171" spans="1:11" x14ac:dyDescent="0.25">
      <c r="A171" t="str">
        <f>"8711210DE4"</f>
        <v>8711210DE4</v>
      </c>
      <c r="B171" t="str">
        <f t="shared" si="2"/>
        <v>06363391001</v>
      </c>
      <c r="C171" t="s">
        <v>16</v>
      </c>
      <c r="D171" t="s">
        <v>401</v>
      </c>
      <c r="E171" t="s">
        <v>25</v>
      </c>
      <c r="F171" s="1" t="s">
        <v>402</v>
      </c>
      <c r="G171" t="s">
        <v>403</v>
      </c>
      <c r="H171">
        <v>0</v>
      </c>
      <c r="I171" s="2">
        <v>44348</v>
      </c>
      <c r="J171" s="2">
        <v>45077</v>
      </c>
      <c r="K171">
        <v>187726.39</v>
      </c>
    </row>
    <row r="172" spans="1:11" x14ac:dyDescent="0.25">
      <c r="A172" t="str">
        <f>"8608299110"</f>
        <v>8608299110</v>
      </c>
      <c r="B172" t="str">
        <f t="shared" si="2"/>
        <v>06363391001</v>
      </c>
      <c r="C172" t="s">
        <v>16</v>
      </c>
      <c r="D172" t="s">
        <v>404</v>
      </c>
      <c r="E172" t="s">
        <v>25</v>
      </c>
      <c r="F172" s="1" t="s">
        <v>37</v>
      </c>
      <c r="G172" t="s">
        <v>38</v>
      </c>
      <c r="H172">
        <v>107208.96000000001</v>
      </c>
      <c r="I172" s="2">
        <v>44225</v>
      </c>
      <c r="J172" s="2">
        <v>44959</v>
      </c>
      <c r="K172">
        <v>21728.45</v>
      </c>
    </row>
    <row r="173" spans="1:11" x14ac:dyDescent="0.25">
      <c r="A173" t="str">
        <f>"Z763280CB5"</f>
        <v>Z763280CB5</v>
      </c>
      <c r="B173" t="str">
        <f t="shared" si="2"/>
        <v>06363391001</v>
      </c>
      <c r="C173" t="s">
        <v>16</v>
      </c>
      <c r="D173" t="s">
        <v>405</v>
      </c>
      <c r="E173" t="s">
        <v>25</v>
      </c>
      <c r="F173" s="1" t="s">
        <v>406</v>
      </c>
      <c r="G173" t="s">
        <v>407</v>
      </c>
      <c r="H173">
        <v>9478</v>
      </c>
      <c r="I173" s="2">
        <v>44393</v>
      </c>
      <c r="J173" s="2">
        <v>46218</v>
      </c>
      <c r="K173">
        <v>0</v>
      </c>
    </row>
    <row r="174" spans="1:11" x14ac:dyDescent="0.25">
      <c r="A174" t="str">
        <f>"883433430B"</f>
        <v>883433430B</v>
      </c>
      <c r="B174" t="str">
        <f t="shared" si="2"/>
        <v>06363391001</v>
      </c>
      <c r="C174" t="s">
        <v>16</v>
      </c>
      <c r="D174" t="s">
        <v>408</v>
      </c>
      <c r="E174" t="s">
        <v>25</v>
      </c>
      <c r="F174" s="1" t="s">
        <v>409</v>
      </c>
      <c r="G174" t="s">
        <v>410</v>
      </c>
      <c r="H174">
        <v>2250</v>
      </c>
      <c r="I174" s="2">
        <v>44396</v>
      </c>
      <c r="J174" s="2">
        <v>44408</v>
      </c>
      <c r="K174">
        <v>2163.83</v>
      </c>
    </row>
    <row r="175" spans="1:11" x14ac:dyDescent="0.25">
      <c r="A175" t="str">
        <f>"ZE0328507F"</f>
        <v>ZE0328507F</v>
      </c>
      <c r="B175" t="str">
        <f t="shared" si="2"/>
        <v>06363391001</v>
      </c>
      <c r="C175" t="s">
        <v>16</v>
      </c>
      <c r="D175" t="s">
        <v>411</v>
      </c>
      <c r="E175" t="s">
        <v>18</v>
      </c>
      <c r="F175" s="1" t="s">
        <v>412</v>
      </c>
      <c r="G175" t="s">
        <v>413</v>
      </c>
      <c r="H175">
        <v>1280</v>
      </c>
      <c r="I175" s="2">
        <v>44215</v>
      </c>
      <c r="J175" s="2">
        <v>44383</v>
      </c>
      <c r="K175">
        <v>1280</v>
      </c>
    </row>
    <row r="176" spans="1:11" x14ac:dyDescent="0.25">
      <c r="A176" t="str">
        <f>"Z76328B74F"</f>
        <v>Z76328B74F</v>
      </c>
      <c r="B176" t="str">
        <f t="shared" si="2"/>
        <v>06363391001</v>
      </c>
      <c r="C176" t="s">
        <v>16</v>
      </c>
      <c r="D176" t="s">
        <v>414</v>
      </c>
      <c r="E176" t="s">
        <v>18</v>
      </c>
      <c r="F176" s="1" t="s">
        <v>156</v>
      </c>
      <c r="G176" t="s">
        <v>157</v>
      </c>
      <c r="H176">
        <v>2883</v>
      </c>
      <c r="I176" s="2">
        <v>44407</v>
      </c>
      <c r="J176" s="2">
        <v>44414</v>
      </c>
      <c r="K176">
        <v>2883</v>
      </c>
    </row>
    <row r="177" spans="1:11" x14ac:dyDescent="0.25">
      <c r="A177" t="str">
        <f>"ZA732A5587"</f>
        <v>ZA732A5587</v>
      </c>
      <c r="B177" t="str">
        <f t="shared" si="2"/>
        <v>06363391001</v>
      </c>
      <c r="C177" t="s">
        <v>16</v>
      </c>
      <c r="D177" t="s">
        <v>415</v>
      </c>
      <c r="E177" t="s">
        <v>18</v>
      </c>
      <c r="F177" s="1" t="s">
        <v>162</v>
      </c>
      <c r="G177" t="s">
        <v>163</v>
      </c>
      <c r="H177">
        <v>970</v>
      </c>
      <c r="I177" s="2">
        <v>44410</v>
      </c>
      <c r="J177" s="2">
        <v>44428</v>
      </c>
      <c r="K177">
        <v>970</v>
      </c>
    </row>
    <row r="178" spans="1:11" x14ac:dyDescent="0.25">
      <c r="A178" t="str">
        <f>"ZD23129672"</f>
        <v>ZD23129672</v>
      </c>
      <c r="B178" t="str">
        <f t="shared" si="2"/>
        <v>06363391001</v>
      </c>
      <c r="C178" t="s">
        <v>16</v>
      </c>
      <c r="D178" t="s">
        <v>416</v>
      </c>
      <c r="E178" t="s">
        <v>18</v>
      </c>
      <c r="F178" s="1" t="s">
        <v>417</v>
      </c>
      <c r="G178" t="s">
        <v>418</v>
      </c>
      <c r="H178">
        <v>440</v>
      </c>
      <c r="I178" s="2">
        <v>44412</v>
      </c>
      <c r="J178" s="2">
        <v>44426</v>
      </c>
      <c r="K178">
        <v>0</v>
      </c>
    </row>
    <row r="179" spans="1:11" x14ac:dyDescent="0.25">
      <c r="A179" t="str">
        <f>"ZF632A883C"</f>
        <v>ZF632A883C</v>
      </c>
      <c r="B179" t="str">
        <f t="shared" si="2"/>
        <v>06363391001</v>
      </c>
      <c r="C179" t="s">
        <v>16</v>
      </c>
      <c r="D179" t="s">
        <v>419</v>
      </c>
      <c r="E179" t="s">
        <v>18</v>
      </c>
      <c r="F179" s="1" t="s">
        <v>245</v>
      </c>
      <c r="G179" t="s">
        <v>99</v>
      </c>
      <c r="H179">
        <v>4187.5</v>
      </c>
      <c r="I179" s="2">
        <v>44417</v>
      </c>
      <c r="J179" s="2">
        <v>44421</v>
      </c>
      <c r="K179">
        <v>4187.5</v>
      </c>
    </row>
    <row r="180" spans="1:11" x14ac:dyDescent="0.25">
      <c r="A180" t="str">
        <f>"Z41329FB49"</f>
        <v>Z41329FB49</v>
      </c>
      <c r="B180" t="str">
        <f t="shared" si="2"/>
        <v>06363391001</v>
      </c>
      <c r="C180" t="s">
        <v>16</v>
      </c>
      <c r="D180" t="s">
        <v>420</v>
      </c>
      <c r="E180" t="s">
        <v>18</v>
      </c>
      <c r="F180" s="1" t="s">
        <v>245</v>
      </c>
      <c r="G180" t="s">
        <v>99</v>
      </c>
      <c r="H180">
        <v>6022.7</v>
      </c>
      <c r="I180" s="2">
        <v>44424</v>
      </c>
      <c r="J180" s="2">
        <v>44439</v>
      </c>
      <c r="K180">
        <v>6022.7</v>
      </c>
    </row>
    <row r="181" spans="1:11" x14ac:dyDescent="0.25">
      <c r="A181" t="str">
        <f>"Z3A32B3908"</f>
        <v>Z3A32B3908</v>
      </c>
      <c r="B181" t="str">
        <f t="shared" si="2"/>
        <v>06363391001</v>
      </c>
      <c r="C181" t="s">
        <v>16</v>
      </c>
      <c r="D181" t="s">
        <v>421</v>
      </c>
      <c r="E181" t="s">
        <v>18</v>
      </c>
      <c r="F181" s="1" t="s">
        <v>422</v>
      </c>
      <c r="G181" t="s">
        <v>423</v>
      </c>
      <c r="H181">
        <v>2252</v>
      </c>
      <c r="I181" s="2">
        <v>44413</v>
      </c>
      <c r="J181" s="2">
        <v>44424</v>
      </c>
      <c r="K181">
        <v>2252</v>
      </c>
    </row>
    <row r="182" spans="1:11" x14ac:dyDescent="0.25">
      <c r="A182" t="str">
        <f>"Z7732B2532"</f>
        <v>Z7732B2532</v>
      </c>
      <c r="B182" t="str">
        <f t="shared" si="2"/>
        <v>06363391001</v>
      </c>
      <c r="C182" t="s">
        <v>16</v>
      </c>
      <c r="D182" t="s">
        <v>424</v>
      </c>
      <c r="E182" t="s">
        <v>18</v>
      </c>
      <c r="F182" s="1" t="s">
        <v>425</v>
      </c>
      <c r="G182" t="s">
        <v>426</v>
      </c>
      <c r="H182">
        <v>1380</v>
      </c>
      <c r="I182" s="2">
        <v>44414</v>
      </c>
      <c r="J182" s="2">
        <v>44431</v>
      </c>
      <c r="K182">
        <v>1380</v>
      </c>
    </row>
    <row r="183" spans="1:11" x14ac:dyDescent="0.25">
      <c r="A183" t="str">
        <f>"ZE832AE391"</f>
        <v>ZE832AE391</v>
      </c>
      <c r="B183" t="str">
        <f t="shared" si="2"/>
        <v>06363391001</v>
      </c>
      <c r="C183" t="s">
        <v>16</v>
      </c>
      <c r="D183" t="s">
        <v>427</v>
      </c>
      <c r="E183" t="s">
        <v>18</v>
      </c>
      <c r="F183" s="1" t="s">
        <v>428</v>
      </c>
      <c r="G183" t="s">
        <v>429</v>
      </c>
      <c r="H183">
        <v>574.29999999999995</v>
      </c>
      <c r="I183" s="2">
        <v>44424</v>
      </c>
      <c r="J183" s="2">
        <v>44438</v>
      </c>
      <c r="K183">
        <v>574.29999999999995</v>
      </c>
    </row>
    <row r="184" spans="1:11" x14ac:dyDescent="0.25">
      <c r="A184" t="str">
        <f>"ZC032B8268"</f>
        <v>ZC032B8268</v>
      </c>
      <c r="B184" t="str">
        <f t="shared" si="2"/>
        <v>06363391001</v>
      </c>
      <c r="C184" t="s">
        <v>16</v>
      </c>
      <c r="D184" t="s">
        <v>430</v>
      </c>
      <c r="E184" t="s">
        <v>18</v>
      </c>
      <c r="F184" s="1" t="s">
        <v>431</v>
      </c>
      <c r="G184" t="s">
        <v>432</v>
      </c>
      <c r="H184">
        <v>2800</v>
      </c>
      <c r="I184" s="2">
        <v>44419</v>
      </c>
      <c r="J184" s="2">
        <v>44439</v>
      </c>
      <c r="K184">
        <v>2800</v>
      </c>
    </row>
    <row r="185" spans="1:11" x14ac:dyDescent="0.25">
      <c r="A185" t="str">
        <f>"Z9E32C008C"</f>
        <v>Z9E32C008C</v>
      </c>
      <c r="B185" t="str">
        <f t="shared" si="2"/>
        <v>06363391001</v>
      </c>
      <c r="C185" t="s">
        <v>16</v>
      </c>
      <c r="D185" t="s">
        <v>287</v>
      </c>
      <c r="E185" t="s">
        <v>18</v>
      </c>
      <c r="F185" s="1" t="s">
        <v>433</v>
      </c>
      <c r="G185" t="s">
        <v>434</v>
      </c>
      <c r="H185">
        <v>3450</v>
      </c>
      <c r="I185" s="2">
        <v>44419</v>
      </c>
      <c r="J185" s="2">
        <v>44435</v>
      </c>
      <c r="K185">
        <v>3450</v>
      </c>
    </row>
    <row r="186" spans="1:11" x14ac:dyDescent="0.25">
      <c r="A186" t="str">
        <f>"Z2332BF3FC"</f>
        <v>Z2332BF3FC</v>
      </c>
      <c r="B186" t="str">
        <f t="shared" si="2"/>
        <v>06363391001</v>
      </c>
      <c r="C186" t="s">
        <v>16</v>
      </c>
      <c r="D186" t="s">
        <v>435</v>
      </c>
      <c r="E186" t="s">
        <v>18</v>
      </c>
      <c r="F186" s="1" t="s">
        <v>436</v>
      </c>
      <c r="G186" t="s">
        <v>437</v>
      </c>
      <c r="H186">
        <v>2100</v>
      </c>
      <c r="I186" s="2">
        <v>44419</v>
      </c>
      <c r="J186" s="2">
        <v>44435</v>
      </c>
      <c r="K186">
        <v>2100</v>
      </c>
    </row>
    <row r="187" spans="1:11" x14ac:dyDescent="0.25">
      <c r="A187" t="str">
        <f>"Z9C32EAA6A"</f>
        <v>Z9C32EAA6A</v>
      </c>
      <c r="B187" t="str">
        <f t="shared" si="2"/>
        <v>06363391001</v>
      </c>
      <c r="C187" t="s">
        <v>16</v>
      </c>
      <c r="D187" t="s">
        <v>438</v>
      </c>
      <c r="E187" t="s">
        <v>18</v>
      </c>
      <c r="F187" s="1" t="s">
        <v>425</v>
      </c>
      <c r="G187" t="s">
        <v>426</v>
      </c>
      <c r="H187">
        <v>1065</v>
      </c>
      <c r="I187" s="2">
        <v>44448</v>
      </c>
      <c r="J187" s="2">
        <v>44449</v>
      </c>
      <c r="K187">
        <v>1065</v>
      </c>
    </row>
    <row r="188" spans="1:11" x14ac:dyDescent="0.25">
      <c r="A188" t="str">
        <f>"Z0432EE479"</f>
        <v>Z0432EE479</v>
      </c>
      <c r="B188" t="str">
        <f t="shared" si="2"/>
        <v>06363391001</v>
      </c>
      <c r="C188" t="s">
        <v>16</v>
      </c>
      <c r="D188" t="s">
        <v>439</v>
      </c>
      <c r="E188" t="s">
        <v>18</v>
      </c>
      <c r="F188" s="1" t="s">
        <v>412</v>
      </c>
      <c r="G188" t="s">
        <v>413</v>
      </c>
      <c r="H188">
        <v>720</v>
      </c>
      <c r="I188" s="2">
        <v>44016</v>
      </c>
      <c r="J188" s="2">
        <v>44147</v>
      </c>
      <c r="K188">
        <v>720</v>
      </c>
    </row>
    <row r="189" spans="1:11" x14ac:dyDescent="0.25">
      <c r="A189" t="str">
        <f>"Z3032EFF0A"</f>
        <v>Z3032EFF0A</v>
      </c>
      <c r="B189" t="str">
        <f t="shared" si="2"/>
        <v>06363391001</v>
      </c>
      <c r="C189" t="s">
        <v>16</v>
      </c>
      <c r="D189" t="s">
        <v>440</v>
      </c>
      <c r="E189" t="s">
        <v>18</v>
      </c>
      <c r="F189" s="1" t="s">
        <v>245</v>
      </c>
      <c r="G189" t="s">
        <v>99</v>
      </c>
      <c r="H189">
        <v>200</v>
      </c>
      <c r="I189" s="2">
        <v>44446</v>
      </c>
      <c r="J189" s="2">
        <v>44456</v>
      </c>
      <c r="K189">
        <v>200</v>
      </c>
    </row>
    <row r="190" spans="1:11" x14ac:dyDescent="0.25">
      <c r="A190" t="str">
        <f>"Z7332F3756"</f>
        <v>Z7332F3756</v>
      </c>
      <c r="B190" t="str">
        <f t="shared" si="2"/>
        <v>06363391001</v>
      </c>
      <c r="C190" t="s">
        <v>16</v>
      </c>
      <c r="D190" t="s">
        <v>441</v>
      </c>
      <c r="E190" t="s">
        <v>25</v>
      </c>
      <c r="F190" s="1" t="s">
        <v>406</v>
      </c>
      <c r="G190" t="s">
        <v>407</v>
      </c>
      <c r="H190">
        <v>13269.2</v>
      </c>
      <c r="I190" s="2">
        <v>44446</v>
      </c>
      <c r="J190" s="2">
        <v>46271</v>
      </c>
      <c r="K190">
        <v>0</v>
      </c>
    </row>
    <row r="191" spans="1:11" x14ac:dyDescent="0.25">
      <c r="A191" t="str">
        <f>"Z8D32DC2E7"</f>
        <v>Z8D32DC2E7</v>
      </c>
      <c r="B191" t="str">
        <f t="shared" si="2"/>
        <v>06363391001</v>
      </c>
      <c r="C191" t="s">
        <v>16</v>
      </c>
      <c r="D191" t="s">
        <v>442</v>
      </c>
      <c r="E191" t="s">
        <v>18</v>
      </c>
      <c r="F191" s="1" t="s">
        <v>391</v>
      </c>
      <c r="G191" t="s">
        <v>392</v>
      </c>
      <c r="H191">
        <v>300</v>
      </c>
      <c r="I191" s="2">
        <v>44384</v>
      </c>
      <c r="J191" s="2">
        <v>44384</v>
      </c>
      <c r="K191">
        <v>0</v>
      </c>
    </row>
    <row r="192" spans="1:11" x14ac:dyDescent="0.25">
      <c r="A192" t="str">
        <f>"Z5A32F7C18"</f>
        <v>Z5A32F7C18</v>
      </c>
      <c r="B192" t="str">
        <f t="shared" si="2"/>
        <v>06363391001</v>
      </c>
      <c r="C192" t="s">
        <v>16</v>
      </c>
      <c r="D192" t="s">
        <v>443</v>
      </c>
      <c r="E192" t="s">
        <v>18</v>
      </c>
      <c r="F192" s="1" t="s">
        <v>444</v>
      </c>
      <c r="G192" t="s">
        <v>445</v>
      </c>
      <c r="H192">
        <v>4149.28</v>
      </c>
      <c r="I192" s="2">
        <v>44452</v>
      </c>
      <c r="J192" s="2">
        <v>44454</v>
      </c>
      <c r="K192">
        <v>4149.28</v>
      </c>
    </row>
    <row r="193" spans="1:11" x14ac:dyDescent="0.25">
      <c r="A193" t="str">
        <f>"Z0832F9DE1"</f>
        <v>Z0832F9DE1</v>
      </c>
      <c r="B193" t="str">
        <f t="shared" si="2"/>
        <v>06363391001</v>
      </c>
      <c r="C193" t="s">
        <v>16</v>
      </c>
      <c r="D193" t="s">
        <v>446</v>
      </c>
      <c r="E193" t="s">
        <v>18</v>
      </c>
      <c r="F193" s="1" t="s">
        <v>447</v>
      </c>
      <c r="G193" t="s">
        <v>448</v>
      </c>
      <c r="H193">
        <v>220</v>
      </c>
      <c r="I193" s="2">
        <v>44431</v>
      </c>
      <c r="J193" s="2">
        <v>44431</v>
      </c>
      <c r="K193">
        <v>220</v>
      </c>
    </row>
    <row r="194" spans="1:11" x14ac:dyDescent="0.25">
      <c r="A194" t="str">
        <f>"Z3C3306148"</f>
        <v>Z3C3306148</v>
      </c>
      <c r="B194" t="str">
        <f t="shared" si="2"/>
        <v>06363391001</v>
      </c>
      <c r="C194" t="s">
        <v>16</v>
      </c>
      <c r="D194" t="s">
        <v>449</v>
      </c>
      <c r="E194" t="s">
        <v>18</v>
      </c>
      <c r="F194" s="1" t="s">
        <v>425</v>
      </c>
      <c r="G194" t="s">
        <v>426</v>
      </c>
      <c r="H194">
        <v>1545.16</v>
      </c>
      <c r="I194" s="2">
        <v>44453</v>
      </c>
      <c r="J194" s="2">
        <v>44454</v>
      </c>
      <c r="K194">
        <v>1545.16</v>
      </c>
    </row>
    <row r="195" spans="1:11" x14ac:dyDescent="0.25">
      <c r="A195" t="str">
        <f>"ZEA3306FD3"</f>
        <v>ZEA3306FD3</v>
      </c>
      <c r="B195" t="str">
        <f t="shared" ref="B195:B261" si="3">"06363391001"</f>
        <v>06363391001</v>
      </c>
      <c r="C195" t="s">
        <v>16</v>
      </c>
      <c r="D195" t="s">
        <v>450</v>
      </c>
      <c r="E195" t="s">
        <v>18</v>
      </c>
      <c r="F195" s="1" t="s">
        <v>451</v>
      </c>
      <c r="G195" t="s">
        <v>452</v>
      </c>
      <c r="H195">
        <v>342.6</v>
      </c>
      <c r="I195" s="2">
        <v>44455</v>
      </c>
      <c r="J195" s="2">
        <v>44469</v>
      </c>
      <c r="K195">
        <v>342.6</v>
      </c>
    </row>
    <row r="196" spans="1:11" x14ac:dyDescent="0.25">
      <c r="A196" t="str">
        <f>"Z4B331643F"</f>
        <v>Z4B331643F</v>
      </c>
      <c r="B196" t="str">
        <f t="shared" si="3"/>
        <v>06363391001</v>
      </c>
      <c r="C196" t="s">
        <v>16</v>
      </c>
      <c r="D196" t="s">
        <v>453</v>
      </c>
      <c r="E196" t="s">
        <v>18</v>
      </c>
      <c r="F196" s="1" t="s">
        <v>454</v>
      </c>
      <c r="G196" t="s">
        <v>455</v>
      </c>
      <c r="H196">
        <v>740</v>
      </c>
      <c r="I196" s="2">
        <v>44459</v>
      </c>
      <c r="J196" s="2">
        <v>44480</v>
      </c>
      <c r="K196">
        <v>740</v>
      </c>
    </row>
    <row r="197" spans="1:11" x14ac:dyDescent="0.25">
      <c r="A197" t="str">
        <f>"Z57331997C"</f>
        <v>Z57331997C</v>
      </c>
      <c r="B197" t="str">
        <f t="shared" si="3"/>
        <v>06363391001</v>
      </c>
      <c r="C197" t="s">
        <v>16</v>
      </c>
      <c r="D197" t="s">
        <v>456</v>
      </c>
      <c r="E197" t="s">
        <v>18</v>
      </c>
      <c r="F197" s="1" t="s">
        <v>364</v>
      </c>
      <c r="G197" t="s">
        <v>365</v>
      </c>
      <c r="H197">
        <v>320</v>
      </c>
      <c r="I197" s="2">
        <v>44466</v>
      </c>
      <c r="J197" s="2">
        <v>44469</v>
      </c>
      <c r="K197">
        <v>320</v>
      </c>
    </row>
    <row r="198" spans="1:11" x14ac:dyDescent="0.25">
      <c r="A198" t="str">
        <f>"Z253325ECF"</f>
        <v>Z253325ECF</v>
      </c>
      <c r="B198" t="str">
        <f t="shared" si="3"/>
        <v>06363391001</v>
      </c>
      <c r="C198" t="s">
        <v>16</v>
      </c>
      <c r="D198" t="s">
        <v>457</v>
      </c>
      <c r="E198" t="s">
        <v>18</v>
      </c>
      <c r="F198" s="1" t="s">
        <v>458</v>
      </c>
      <c r="G198" t="s">
        <v>459</v>
      </c>
      <c r="H198">
        <v>3221</v>
      </c>
      <c r="I198" s="2">
        <v>44462</v>
      </c>
      <c r="J198" s="2">
        <v>44475</v>
      </c>
      <c r="K198">
        <v>3221</v>
      </c>
    </row>
    <row r="199" spans="1:11" x14ac:dyDescent="0.25">
      <c r="A199" t="str">
        <f>"8691810484"</f>
        <v>8691810484</v>
      </c>
      <c r="B199" t="str">
        <f t="shared" si="3"/>
        <v>06363391001</v>
      </c>
      <c r="C199" t="s">
        <v>16</v>
      </c>
      <c r="D199" t="s">
        <v>460</v>
      </c>
      <c r="E199" t="s">
        <v>54</v>
      </c>
      <c r="F199" s="1" t="s">
        <v>461</v>
      </c>
      <c r="G199" t="s">
        <v>112</v>
      </c>
      <c r="H199">
        <v>149000</v>
      </c>
      <c r="I199" s="2">
        <v>44470</v>
      </c>
      <c r="J199" s="2">
        <v>44834</v>
      </c>
      <c r="K199">
        <v>0</v>
      </c>
    </row>
    <row r="200" spans="1:11" x14ac:dyDescent="0.25">
      <c r="A200" t="str">
        <f>"Z0B333ECBC"</f>
        <v>Z0B333ECBC</v>
      </c>
      <c r="B200" t="str">
        <f t="shared" si="3"/>
        <v>06363391001</v>
      </c>
      <c r="C200" t="s">
        <v>16</v>
      </c>
      <c r="D200" t="s">
        <v>462</v>
      </c>
      <c r="E200" t="s">
        <v>18</v>
      </c>
      <c r="F200" s="1" t="s">
        <v>463</v>
      </c>
      <c r="G200" t="s">
        <v>464</v>
      </c>
      <c r="H200">
        <v>960</v>
      </c>
      <c r="I200" s="2">
        <v>44489</v>
      </c>
      <c r="J200" s="2">
        <v>44490</v>
      </c>
      <c r="K200">
        <v>960</v>
      </c>
    </row>
    <row r="201" spans="1:11" x14ac:dyDescent="0.25">
      <c r="A201" t="str">
        <f>"ZE3331FC02"</f>
        <v>ZE3331FC02</v>
      </c>
      <c r="B201" t="str">
        <f t="shared" si="3"/>
        <v>06363391001</v>
      </c>
      <c r="C201" t="s">
        <v>16</v>
      </c>
      <c r="D201" t="s">
        <v>465</v>
      </c>
      <c r="E201" t="s">
        <v>18</v>
      </c>
      <c r="F201" s="1" t="s">
        <v>466</v>
      </c>
      <c r="G201" t="s">
        <v>467</v>
      </c>
      <c r="H201">
        <v>630</v>
      </c>
      <c r="I201" s="2">
        <v>44473</v>
      </c>
      <c r="J201" s="2">
        <v>44487</v>
      </c>
      <c r="K201">
        <v>630</v>
      </c>
    </row>
    <row r="202" spans="1:11" x14ac:dyDescent="0.25">
      <c r="A202" t="str">
        <f>"Z2E334214F"</f>
        <v>Z2E334214F</v>
      </c>
      <c r="B202" t="str">
        <f t="shared" si="3"/>
        <v>06363391001</v>
      </c>
      <c r="C202" t="s">
        <v>16</v>
      </c>
      <c r="D202" t="s">
        <v>468</v>
      </c>
      <c r="E202" t="s">
        <v>18</v>
      </c>
      <c r="F202" s="1" t="s">
        <v>412</v>
      </c>
      <c r="G202" t="s">
        <v>413</v>
      </c>
      <c r="H202">
        <v>1150</v>
      </c>
      <c r="I202" s="2">
        <v>44480</v>
      </c>
      <c r="J202" s="2">
        <v>44487</v>
      </c>
      <c r="K202">
        <v>0</v>
      </c>
    </row>
    <row r="203" spans="1:11" x14ac:dyDescent="0.25">
      <c r="A203" t="str">
        <f>"Z173347164"</f>
        <v>Z173347164</v>
      </c>
      <c r="B203" t="str">
        <f t="shared" si="3"/>
        <v>06363391001</v>
      </c>
      <c r="C203" t="s">
        <v>16</v>
      </c>
      <c r="D203" t="s">
        <v>469</v>
      </c>
      <c r="E203" t="s">
        <v>18</v>
      </c>
      <c r="F203" s="1" t="s">
        <v>470</v>
      </c>
      <c r="G203" t="s">
        <v>471</v>
      </c>
      <c r="H203">
        <v>30000</v>
      </c>
      <c r="I203" s="2">
        <v>44477</v>
      </c>
      <c r="J203" s="2">
        <v>45206</v>
      </c>
      <c r="K203">
        <v>0</v>
      </c>
    </row>
    <row r="204" spans="1:11" x14ac:dyDescent="0.25">
      <c r="A204" t="str">
        <f>"Z703365829"</f>
        <v>Z703365829</v>
      </c>
      <c r="B204" t="str">
        <f t="shared" si="3"/>
        <v>06363391001</v>
      </c>
      <c r="C204" t="s">
        <v>16</v>
      </c>
      <c r="D204" t="s">
        <v>472</v>
      </c>
      <c r="E204" t="s">
        <v>18</v>
      </c>
      <c r="F204" s="1" t="s">
        <v>473</v>
      </c>
      <c r="G204" t="s">
        <v>474</v>
      </c>
      <c r="H204">
        <v>670</v>
      </c>
      <c r="I204" s="2">
        <v>44480</v>
      </c>
      <c r="J204" s="2">
        <v>44487</v>
      </c>
      <c r="K204">
        <v>670</v>
      </c>
    </row>
    <row r="205" spans="1:11" x14ac:dyDescent="0.25">
      <c r="A205" t="str">
        <f>"ZC033667D7"</f>
        <v>ZC033667D7</v>
      </c>
      <c r="B205" t="str">
        <f t="shared" si="3"/>
        <v>06363391001</v>
      </c>
      <c r="C205" t="s">
        <v>16</v>
      </c>
      <c r="D205" t="s">
        <v>475</v>
      </c>
      <c r="E205" t="s">
        <v>18</v>
      </c>
      <c r="F205" s="1" t="s">
        <v>476</v>
      </c>
      <c r="G205" t="s">
        <v>477</v>
      </c>
      <c r="H205">
        <v>1600</v>
      </c>
      <c r="I205" s="2">
        <v>44487</v>
      </c>
      <c r="J205" s="2">
        <v>44494</v>
      </c>
      <c r="K205">
        <v>1600</v>
      </c>
    </row>
    <row r="206" spans="1:11" x14ac:dyDescent="0.25">
      <c r="A206" t="str">
        <f>"Z56337AD38"</f>
        <v>Z56337AD38</v>
      </c>
      <c r="B206" t="str">
        <f t="shared" si="3"/>
        <v>06363391001</v>
      </c>
      <c r="C206" t="s">
        <v>16</v>
      </c>
      <c r="D206" t="s">
        <v>478</v>
      </c>
      <c r="E206" t="s">
        <v>18</v>
      </c>
      <c r="F206" s="1" t="s">
        <v>479</v>
      </c>
      <c r="G206" t="s">
        <v>480</v>
      </c>
      <c r="H206">
        <v>320</v>
      </c>
      <c r="I206" s="2">
        <v>44509</v>
      </c>
      <c r="J206" s="2">
        <v>44512</v>
      </c>
      <c r="K206">
        <v>320</v>
      </c>
    </row>
    <row r="207" spans="1:11" x14ac:dyDescent="0.25">
      <c r="A207" t="str">
        <f>"ZD8337B4CE"</f>
        <v>ZD8337B4CE</v>
      </c>
      <c r="B207" t="str">
        <f t="shared" si="3"/>
        <v>06363391001</v>
      </c>
      <c r="C207" t="s">
        <v>16</v>
      </c>
      <c r="D207" t="s">
        <v>481</v>
      </c>
      <c r="E207" t="s">
        <v>18</v>
      </c>
      <c r="F207" s="1" t="s">
        <v>247</v>
      </c>
      <c r="G207" t="s">
        <v>248</v>
      </c>
      <c r="H207">
        <v>240</v>
      </c>
      <c r="I207" s="2">
        <v>44480</v>
      </c>
      <c r="J207" s="2">
        <v>44480</v>
      </c>
      <c r="K207">
        <v>240</v>
      </c>
    </row>
    <row r="208" spans="1:11" x14ac:dyDescent="0.25">
      <c r="A208" t="str">
        <f>"Z05338ADD7"</f>
        <v>Z05338ADD7</v>
      </c>
      <c r="B208" t="str">
        <f t="shared" si="3"/>
        <v>06363391001</v>
      </c>
      <c r="C208" t="s">
        <v>16</v>
      </c>
      <c r="D208" t="s">
        <v>482</v>
      </c>
      <c r="E208" t="s">
        <v>18</v>
      </c>
      <c r="F208" s="1" t="s">
        <v>483</v>
      </c>
      <c r="G208" t="s">
        <v>484</v>
      </c>
      <c r="H208">
        <v>708</v>
      </c>
      <c r="I208" s="2">
        <v>44490</v>
      </c>
      <c r="J208" s="2">
        <v>44505</v>
      </c>
      <c r="K208">
        <v>708</v>
      </c>
    </row>
    <row r="209" spans="1:11" x14ac:dyDescent="0.25">
      <c r="A209" t="str">
        <f>"Z1B3388D88"</f>
        <v>Z1B3388D88</v>
      </c>
      <c r="B209" t="str">
        <f t="shared" si="3"/>
        <v>06363391001</v>
      </c>
      <c r="C209" t="s">
        <v>16</v>
      </c>
      <c r="D209" t="s">
        <v>485</v>
      </c>
      <c r="E209" t="s">
        <v>18</v>
      </c>
      <c r="F209" s="1" t="s">
        <v>486</v>
      </c>
      <c r="G209" t="s">
        <v>487</v>
      </c>
      <c r="H209">
        <v>20000</v>
      </c>
      <c r="I209" s="2">
        <v>44497</v>
      </c>
      <c r="J209" s="2">
        <v>44861</v>
      </c>
      <c r="K209">
        <v>1704.8</v>
      </c>
    </row>
    <row r="210" spans="1:11" x14ac:dyDescent="0.25">
      <c r="A210" t="str">
        <f>"ZF0337C70A"</f>
        <v>ZF0337C70A</v>
      </c>
      <c r="B210" t="str">
        <f t="shared" si="3"/>
        <v>06363391001</v>
      </c>
      <c r="C210" t="s">
        <v>16</v>
      </c>
      <c r="D210" t="s">
        <v>488</v>
      </c>
      <c r="E210" t="s">
        <v>18</v>
      </c>
      <c r="F210" s="1" t="s">
        <v>489</v>
      </c>
      <c r="G210" t="s">
        <v>490</v>
      </c>
      <c r="H210">
        <v>3450</v>
      </c>
      <c r="I210" s="2">
        <v>44487</v>
      </c>
      <c r="J210" s="2">
        <v>44502</v>
      </c>
      <c r="K210">
        <v>0</v>
      </c>
    </row>
    <row r="211" spans="1:11" x14ac:dyDescent="0.25">
      <c r="A211" t="str">
        <f>"Z6B33ACC14"</f>
        <v>Z6B33ACC14</v>
      </c>
      <c r="B211" t="str">
        <f t="shared" si="3"/>
        <v>06363391001</v>
      </c>
      <c r="C211" t="s">
        <v>16</v>
      </c>
      <c r="D211" t="s">
        <v>491</v>
      </c>
      <c r="E211" t="s">
        <v>18</v>
      </c>
      <c r="F211" s="1" t="s">
        <v>492</v>
      </c>
      <c r="G211" t="s">
        <v>493</v>
      </c>
      <c r="H211">
        <v>369</v>
      </c>
      <c r="I211" s="2">
        <v>44497</v>
      </c>
      <c r="J211" s="2">
        <v>44861</v>
      </c>
      <c r="K211">
        <v>369</v>
      </c>
    </row>
    <row r="212" spans="1:11" x14ac:dyDescent="0.25">
      <c r="A212" t="str">
        <f>"ZB633A7180"</f>
        <v>ZB633A7180</v>
      </c>
      <c r="B212" t="str">
        <f t="shared" si="3"/>
        <v>06363391001</v>
      </c>
      <c r="C212" t="s">
        <v>16</v>
      </c>
      <c r="D212" t="s">
        <v>494</v>
      </c>
      <c r="E212" t="s">
        <v>18</v>
      </c>
      <c r="F212" s="1" t="s">
        <v>179</v>
      </c>
      <c r="G212" t="s">
        <v>180</v>
      </c>
      <c r="H212">
        <v>5280</v>
      </c>
      <c r="I212" s="2">
        <v>44501</v>
      </c>
      <c r="J212" s="2">
        <v>44651</v>
      </c>
      <c r="K212">
        <v>0</v>
      </c>
    </row>
    <row r="213" spans="1:11" x14ac:dyDescent="0.25">
      <c r="A213" t="str">
        <f>"ZF433A95D2"</f>
        <v>ZF433A95D2</v>
      </c>
      <c r="B213" t="str">
        <f t="shared" si="3"/>
        <v>06363391001</v>
      </c>
      <c r="C213" t="s">
        <v>16</v>
      </c>
      <c r="D213" t="s">
        <v>495</v>
      </c>
      <c r="E213" t="s">
        <v>18</v>
      </c>
      <c r="F213" s="1" t="s">
        <v>496</v>
      </c>
      <c r="G213" t="s">
        <v>497</v>
      </c>
      <c r="H213">
        <v>280</v>
      </c>
      <c r="I213" s="2">
        <v>44488</v>
      </c>
      <c r="J213" s="2">
        <v>44488</v>
      </c>
      <c r="K213">
        <v>280</v>
      </c>
    </row>
    <row r="214" spans="1:11" x14ac:dyDescent="0.25">
      <c r="A214" t="str">
        <f>"Z4133A7B25"</f>
        <v>Z4133A7B25</v>
      </c>
      <c r="B214" t="str">
        <f t="shared" si="3"/>
        <v>06363391001</v>
      </c>
      <c r="C214" t="s">
        <v>16</v>
      </c>
      <c r="D214" t="s">
        <v>498</v>
      </c>
      <c r="E214" t="s">
        <v>18</v>
      </c>
      <c r="F214" s="1" t="s">
        <v>211</v>
      </c>
      <c r="G214" t="s">
        <v>212</v>
      </c>
      <c r="H214">
        <v>850</v>
      </c>
      <c r="I214" s="2">
        <v>44498</v>
      </c>
      <c r="J214" s="2">
        <v>44522</v>
      </c>
      <c r="K214">
        <v>850</v>
      </c>
    </row>
    <row r="215" spans="1:11" x14ac:dyDescent="0.25">
      <c r="A215" t="str">
        <f>"ZF6339A42F"</f>
        <v>ZF6339A42F</v>
      </c>
      <c r="B215" t="str">
        <f t="shared" si="3"/>
        <v>06363391001</v>
      </c>
      <c r="C215" t="s">
        <v>16</v>
      </c>
      <c r="D215" t="s">
        <v>499</v>
      </c>
      <c r="E215" t="s">
        <v>18</v>
      </c>
      <c r="F215" s="1" t="s">
        <v>199</v>
      </c>
      <c r="G215" t="s">
        <v>200</v>
      </c>
      <c r="H215">
        <v>13019</v>
      </c>
      <c r="I215" s="2">
        <v>44498</v>
      </c>
      <c r="J215" s="2">
        <v>44519</v>
      </c>
      <c r="K215">
        <v>13019</v>
      </c>
    </row>
    <row r="216" spans="1:11" x14ac:dyDescent="0.25">
      <c r="A216" t="str">
        <f>"Z7033B9767"</f>
        <v>Z7033B9767</v>
      </c>
      <c r="B216" t="str">
        <f t="shared" si="3"/>
        <v>06363391001</v>
      </c>
      <c r="C216" t="s">
        <v>16</v>
      </c>
      <c r="D216" t="s">
        <v>500</v>
      </c>
      <c r="E216" t="s">
        <v>18</v>
      </c>
      <c r="F216" s="1" t="s">
        <v>501</v>
      </c>
      <c r="G216" t="s">
        <v>502</v>
      </c>
      <c r="H216">
        <v>900</v>
      </c>
      <c r="I216" s="2">
        <v>44504</v>
      </c>
      <c r="J216" s="2">
        <v>44525</v>
      </c>
      <c r="K216">
        <v>0</v>
      </c>
    </row>
    <row r="217" spans="1:11" x14ac:dyDescent="0.25">
      <c r="A217" t="str">
        <f>"ZD033551C7"</f>
        <v>ZD033551C7</v>
      </c>
      <c r="B217" t="str">
        <f t="shared" si="3"/>
        <v>06363391001</v>
      </c>
      <c r="C217" t="s">
        <v>16</v>
      </c>
      <c r="D217" t="s">
        <v>503</v>
      </c>
      <c r="E217" t="s">
        <v>18</v>
      </c>
      <c r="F217" s="1" t="s">
        <v>504</v>
      </c>
      <c r="G217" t="s">
        <v>505</v>
      </c>
      <c r="H217">
        <v>250</v>
      </c>
      <c r="I217" s="2">
        <v>44477</v>
      </c>
      <c r="J217" s="2">
        <v>44502</v>
      </c>
      <c r="K217">
        <v>250</v>
      </c>
    </row>
    <row r="218" spans="1:11" x14ac:dyDescent="0.25">
      <c r="A218" t="str">
        <f>"ZD633C0D19"</f>
        <v>ZD633C0D19</v>
      </c>
      <c r="B218" t="str">
        <f t="shared" si="3"/>
        <v>06363391001</v>
      </c>
      <c r="C218" t="s">
        <v>16</v>
      </c>
      <c r="D218" t="s">
        <v>506</v>
      </c>
      <c r="E218" t="s">
        <v>18</v>
      </c>
      <c r="F218" s="1" t="s">
        <v>507</v>
      </c>
      <c r="G218" t="s">
        <v>508</v>
      </c>
      <c r="H218">
        <v>560.16</v>
      </c>
      <c r="I218" s="2">
        <v>44508</v>
      </c>
      <c r="J218" s="2">
        <v>44530</v>
      </c>
      <c r="K218">
        <v>560.16</v>
      </c>
    </row>
    <row r="219" spans="1:11" x14ac:dyDescent="0.25">
      <c r="A219" t="str">
        <f>"Z5F33B64BD"</f>
        <v>Z5F33B64BD</v>
      </c>
      <c r="B219" t="str">
        <f t="shared" si="3"/>
        <v>06363391001</v>
      </c>
      <c r="C219" t="s">
        <v>16</v>
      </c>
      <c r="D219" t="s">
        <v>509</v>
      </c>
      <c r="E219" t="s">
        <v>18</v>
      </c>
      <c r="F219" s="1" t="s">
        <v>356</v>
      </c>
      <c r="G219" t="s">
        <v>357</v>
      </c>
      <c r="H219">
        <v>8360.8799999999992</v>
      </c>
      <c r="I219" s="2">
        <v>44509</v>
      </c>
      <c r="J219" s="2">
        <v>44530</v>
      </c>
      <c r="K219">
        <v>0</v>
      </c>
    </row>
    <row r="220" spans="1:11" x14ac:dyDescent="0.25">
      <c r="A220" t="str">
        <f>"Z8733C7649"</f>
        <v>Z8733C7649</v>
      </c>
      <c r="B220" t="str">
        <f t="shared" si="3"/>
        <v>06363391001</v>
      </c>
      <c r="C220" t="s">
        <v>16</v>
      </c>
      <c r="D220" t="s">
        <v>510</v>
      </c>
      <c r="E220" t="s">
        <v>18</v>
      </c>
      <c r="F220" s="1" t="s">
        <v>245</v>
      </c>
      <c r="G220" t="s">
        <v>99</v>
      </c>
      <c r="H220">
        <v>322</v>
      </c>
      <c r="I220" s="2">
        <v>44503</v>
      </c>
      <c r="J220" s="2">
        <v>44503</v>
      </c>
      <c r="K220">
        <v>322</v>
      </c>
    </row>
    <row r="221" spans="1:11" x14ac:dyDescent="0.25">
      <c r="A221" t="str">
        <f>"Z5F33C1634"</f>
        <v>Z5F33C1634</v>
      </c>
      <c r="B221" t="str">
        <f t="shared" si="3"/>
        <v>06363391001</v>
      </c>
      <c r="C221" t="s">
        <v>16</v>
      </c>
      <c r="D221" t="s">
        <v>511</v>
      </c>
      <c r="E221" t="s">
        <v>18</v>
      </c>
      <c r="F221" s="1" t="s">
        <v>512</v>
      </c>
      <c r="G221" t="s">
        <v>513</v>
      </c>
      <c r="H221">
        <v>25806</v>
      </c>
      <c r="I221" s="2">
        <v>44529</v>
      </c>
      <c r="J221" s="2">
        <v>44561</v>
      </c>
      <c r="K221">
        <v>0</v>
      </c>
    </row>
    <row r="222" spans="1:11" x14ac:dyDescent="0.25">
      <c r="A222" t="str">
        <f>"ZD833BF61B"</f>
        <v>ZD833BF61B</v>
      </c>
      <c r="B222" t="str">
        <f t="shared" si="3"/>
        <v>06363391001</v>
      </c>
      <c r="C222" t="s">
        <v>16</v>
      </c>
      <c r="D222" t="s">
        <v>514</v>
      </c>
      <c r="E222" t="s">
        <v>18</v>
      </c>
      <c r="F222" s="1" t="s">
        <v>515</v>
      </c>
      <c r="G222" t="s">
        <v>516</v>
      </c>
      <c r="H222">
        <v>281.82</v>
      </c>
      <c r="I222" s="2">
        <v>44531</v>
      </c>
      <c r="J222" s="2">
        <v>44895</v>
      </c>
      <c r="K222">
        <v>281.82</v>
      </c>
    </row>
    <row r="223" spans="1:11" x14ac:dyDescent="0.25">
      <c r="A223" t="str">
        <f>"ZA533E7946"</f>
        <v>ZA533E7946</v>
      </c>
      <c r="B223" t="str">
        <f t="shared" si="3"/>
        <v>06363391001</v>
      </c>
      <c r="C223" t="s">
        <v>16</v>
      </c>
      <c r="D223" t="s">
        <v>517</v>
      </c>
      <c r="E223" t="s">
        <v>18</v>
      </c>
      <c r="F223" s="1" t="s">
        <v>518</v>
      </c>
      <c r="G223" t="s">
        <v>519</v>
      </c>
      <c r="H223">
        <v>2625.89</v>
      </c>
      <c r="I223" s="2">
        <v>44517</v>
      </c>
      <c r="J223" s="2">
        <v>44561</v>
      </c>
      <c r="K223">
        <v>0</v>
      </c>
    </row>
    <row r="224" spans="1:11" x14ac:dyDescent="0.25">
      <c r="A224" t="str">
        <f>"Z9D33F2E77"</f>
        <v>Z9D33F2E77</v>
      </c>
      <c r="B224" t="str">
        <f t="shared" si="3"/>
        <v>06363391001</v>
      </c>
      <c r="C224" t="s">
        <v>16</v>
      </c>
      <c r="D224" t="s">
        <v>520</v>
      </c>
      <c r="E224" t="s">
        <v>18</v>
      </c>
      <c r="F224" s="1" t="s">
        <v>521</v>
      </c>
      <c r="G224" t="s">
        <v>522</v>
      </c>
      <c r="H224">
        <v>2137.5</v>
      </c>
      <c r="I224" s="2">
        <v>44518</v>
      </c>
      <c r="J224" s="2">
        <v>44530</v>
      </c>
      <c r="K224">
        <v>2137.5</v>
      </c>
    </row>
    <row r="225" spans="1:11" x14ac:dyDescent="0.25">
      <c r="A225" t="str">
        <f>"Z5333EA9C4"</f>
        <v>Z5333EA9C4</v>
      </c>
      <c r="B225" t="str">
        <f t="shared" si="3"/>
        <v>06363391001</v>
      </c>
      <c r="C225" t="s">
        <v>16</v>
      </c>
      <c r="D225" t="s">
        <v>523</v>
      </c>
      <c r="E225" t="s">
        <v>18</v>
      </c>
      <c r="F225" s="1" t="s">
        <v>338</v>
      </c>
      <c r="G225" t="s">
        <v>339</v>
      </c>
      <c r="H225">
        <v>2200</v>
      </c>
      <c r="I225" s="2">
        <v>44522</v>
      </c>
      <c r="J225" s="2">
        <v>44529</v>
      </c>
      <c r="K225">
        <v>2200</v>
      </c>
    </row>
    <row r="226" spans="1:11" x14ac:dyDescent="0.25">
      <c r="A226" t="str">
        <f>"Z6934075A7"</f>
        <v>Z6934075A7</v>
      </c>
      <c r="B226" t="str">
        <f t="shared" si="3"/>
        <v>06363391001</v>
      </c>
      <c r="C226" t="s">
        <v>16</v>
      </c>
      <c r="D226" t="s">
        <v>524</v>
      </c>
      <c r="E226" t="s">
        <v>18</v>
      </c>
      <c r="F226" s="1" t="s">
        <v>356</v>
      </c>
      <c r="G226" t="s">
        <v>357</v>
      </c>
      <c r="H226">
        <v>4400</v>
      </c>
      <c r="I226" s="2">
        <v>44523</v>
      </c>
      <c r="J226" s="2">
        <v>44537</v>
      </c>
      <c r="K226">
        <v>0</v>
      </c>
    </row>
    <row r="227" spans="1:11" x14ac:dyDescent="0.25">
      <c r="A227" t="str">
        <f>"Z21341A0E6"</f>
        <v>Z21341A0E6</v>
      </c>
      <c r="B227" t="str">
        <f t="shared" si="3"/>
        <v>06363391001</v>
      </c>
      <c r="C227" t="s">
        <v>16</v>
      </c>
      <c r="D227" t="s">
        <v>408</v>
      </c>
      <c r="E227" t="s">
        <v>25</v>
      </c>
      <c r="F227" s="1" t="s">
        <v>409</v>
      </c>
      <c r="G227" t="s">
        <v>410</v>
      </c>
      <c r="H227">
        <v>2200</v>
      </c>
      <c r="I227" s="2">
        <v>44525</v>
      </c>
      <c r="J227" s="2">
        <v>44561</v>
      </c>
      <c r="K227">
        <v>0</v>
      </c>
    </row>
    <row r="228" spans="1:11" x14ac:dyDescent="0.25">
      <c r="A228" t="str">
        <f>"Z21341A0E6"</f>
        <v>Z21341A0E6</v>
      </c>
      <c r="B228" t="str">
        <f t="shared" si="3"/>
        <v>06363391001</v>
      </c>
      <c r="C228" t="s">
        <v>16</v>
      </c>
      <c r="D228" t="s">
        <v>408</v>
      </c>
      <c r="E228" t="s">
        <v>25</v>
      </c>
      <c r="F228" s="1" t="s">
        <v>409</v>
      </c>
      <c r="G228" t="s">
        <v>410</v>
      </c>
      <c r="H228">
        <v>2200</v>
      </c>
      <c r="I228" s="2">
        <v>44525</v>
      </c>
      <c r="J228" s="2">
        <v>44561</v>
      </c>
      <c r="K228">
        <v>2121.1999999999998</v>
      </c>
    </row>
    <row r="229" spans="1:11" x14ac:dyDescent="0.25">
      <c r="A229" t="str">
        <f>"Z8C3415EA2"</f>
        <v>Z8C3415EA2</v>
      </c>
      <c r="B229" t="str">
        <f t="shared" si="3"/>
        <v>06363391001</v>
      </c>
      <c r="C229" t="s">
        <v>16</v>
      </c>
      <c r="D229" t="s">
        <v>525</v>
      </c>
      <c r="E229" t="s">
        <v>18</v>
      </c>
      <c r="F229" s="1" t="s">
        <v>526</v>
      </c>
      <c r="G229" t="s">
        <v>527</v>
      </c>
      <c r="H229">
        <v>170.57</v>
      </c>
      <c r="I229" s="2">
        <v>44529</v>
      </c>
      <c r="J229" s="2">
        <v>44543</v>
      </c>
      <c r="K229">
        <v>170.57</v>
      </c>
    </row>
    <row r="230" spans="1:11" x14ac:dyDescent="0.25">
      <c r="A230" t="str">
        <f>"Z7A3422B9A"</f>
        <v>Z7A3422B9A</v>
      </c>
      <c r="B230" t="str">
        <f t="shared" si="3"/>
        <v>06363391001</v>
      </c>
      <c r="C230" t="s">
        <v>16</v>
      </c>
      <c r="D230" t="s">
        <v>287</v>
      </c>
      <c r="E230" t="s">
        <v>18</v>
      </c>
      <c r="F230" s="1" t="s">
        <v>294</v>
      </c>
      <c r="G230" t="s">
        <v>295</v>
      </c>
      <c r="H230">
        <v>1800</v>
      </c>
      <c r="I230" s="2">
        <v>44531</v>
      </c>
      <c r="J230" s="2">
        <v>44545</v>
      </c>
      <c r="K230">
        <v>1800</v>
      </c>
    </row>
    <row r="231" spans="1:11" x14ac:dyDescent="0.25">
      <c r="A231" t="str">
        <f>"ZB03409684"</f>
        <v>ZB03409684</v>
      </c>
      <c r="B231" t="str">
        <f t="shared" si="3"/>
        <v>06363391001</v>
      </c>
      <c r="C231" t="s">
        <v>16</v>
      </c>
      <c r="D231" t="s">
        <v>528</v>
      </c>
      <c r="E231" t="s">
        <v>18</v>
      </c>
      <c r="F231" s="1" t="s">
        <v>529</v>
      </c>
      <c r="G231" t="s">
        <v>530</v>
      </c>
      <c r="H231">
        <v>8680</v>
      </c>
      <c r="I231" s="2">
        <v>44530</v>
      </c>
      <c r="J231" s="2">
        <v>44550</v>
      </c>
      <c r="K231">
        <v>8680</v>
      </c>
    </row>
    <row r="232" spans="1:11" x14ac:dyDescent="0.25">
      <c r="A232" t="str">
        <f>"892077151C"</f>
        <v>892077151C</v>
      </c>
      <c r="B232" t="str">
        <f t="shared" si="3"/>
        <v>06363391001</v>
      </c>
      <c r="C232" t="s">
        <v>16</v>
      </c>
      <c r="D232" t="s">
        <v>531</v>
      </c>
      <c r="E232" t="s">
        <v>54</v>
      </c>
      <c r="F232" s="1" t="s">
        <v>532</v>
      </c>
      <c r="G232" t="s">
        <v>187</v>
      </c>
      <c r="H232">
        <v>138900</v>
      </c>
      <c r="I232" s="2">
        <v>44518</v>
      </c>
      <c r="J232" s="2">
        <v>44882</v>
      </c>
      <c r="K232">
        <v>0</v>
      </c>
    </row>
    <row r="233" spans="1:11" x14ac:dyDescent="0.25">
      <c r="A233" t="str">
        <f>"Z2F3428438"</f>
        <v>Z2F3428438</v>
      </c>
      <c r="B233" t="str">
        <f t="shared" si="3"/>
        <v>06363391001</v>
      </c>
      <c r="C233" t="s">
        <v>16</v>
      </c>
      <c r="D233" t="s">
        <v>533</v>
      </c>
      <c r="E233" t="s">
        <v>18</v>
      </c>
      <c r="F233" s="1" t="s">
        <v>534</v>
      </c>
      <c r="G233" t="s">
        <v>535</v>
      </c>
      <c r="H233">
        <v>8350</v>
      </c>
      <c r="I233" s="2">
        <v>44536</v>
      </c>
      <c r="J233" s="2">
        <v>44557</v>
      </c>
      <c r="K233">
        <v>8350</v>
      </c>
    </row>
    <row r="234" spans="1:11" x14ac:dyDescent="0.25">
      <c r="A234" t="str">
        <f>"ZCF3444A29"</f>
        <v>ZCF3444A29</v>
      </c>
      <c r="B234" t="str">
        <f t="shared" si="3"/>
        <v>06363391001</v>
      </c>
      <c r="C234" t="s">
        <v>16</v>
      </c>
      <c r="D234" t="s">
        <v>536</v>
      </c>
      <c r="E234" t="s">
        <v>18</v>
      </c>
      <c r="F234" s="1" t="s">
        <v>425</v>
      </c>
      <c r="G234" t="s">
        <v>426</v>
      </c>
      <c r="H234">
        <v>1900</v>
      </c>
      <c r="I234" s="2">
        <v>44539</v>
      </c>
      <c r="J234" s="2">
        <v>44561</v>
      </c>
      <c r="K234">
        <v>0</v>
      </c>
    </row>
    <row r="235" spans="1:11" x14ac:dyDescent="0.25">
      <c r="A235" t="str">
        <f>"Z0233C16A1"</f>
        <v>Z0233C16A1</v>
      </c>
      <c r="B235" t="str">
        <f t="shared" si="3"/>
        <v>06363391001</v>
      </c>
      <c r="C235" t="s">
        <v>16</v>
      </c>
      <c r="D235" t="s">
        <v>537</v>
      </c>
      <c r="E235" t="s">
        <v>18</v>
      </c>
      <c r="F235" s="1" t="s">
        <v>538</v>
      </c>
      <c r="G235" t="s">
        <v>539</v>
      </c>
      <c r="H235">
        <v>4675</v>
      </c>
      <c r="I235" s="2">
        <v>44511</v>
      </c>
      <c r="J235" s="2">
        <v>44561</v>
      </c>
      <c r="K235">
        <v>0</v>
      </c>
    </row>
    <row r="236" spans="1:11" x14ac:dyDescent="0.25">
      <c r="A236" t="str">
        <f>"Z433407F05"</f>
        <v>Z433407F05</v>
      </c>
      <c r="B236" t="str">
        <f t="shared" si="3"/>
        <v>06363391001</v>
      </c>
      <c r="C236" t="s">
        <v>16</v>
      </c>
      <c r="D236" t="s">
        <v>540</v>
      </c>
      <c r="E236" t="s">
        <v>18</v>
      </c>
      <c r="F236" s="1" t="s">
        <v>231</v>
      </c>
      <c r="G236" t="s">
        <v>232</v>
      </c>
      <c r="H236">
        <v>1320</v>
      </c>
      <c r="I236" s="2">
        <v>44562</v>
      </c>
      <c r="J236" s="2">
        <v>45291</v>
      </c>
      <c r="K236">
        <v>0</v>
      </c>
    </row>
    <row r="237" spans="1:11" x14ac:dyDescent="0.25">
      <c r="A237" t="str">
        <f>"ZD6341A1A4"</f>
        <v>ZD6341A1A4</v>
      </c>
      <c r="B237" t="str">
        <f t="shared" si="3"/>
        <v>06363391001</v>
      </c>
      <c r="C237" t="s">
        <v>16</v>
      </c>
      <c r="D237" t="s">
        <v>541</v>
      </c>
      <c r="E237" t="s">
        <v>18</v>
      </c>
      <c r="F237" s="1" t="s">
        <v>245</v>
      </c>
      <c r="G237" t="s">
        <v>99</v>
      </c>
      <c r="H237">
        <v>39999</v>
      </c>
      <c r="I237" s="2">
        <v>44529</v>
      </c>
      <c r="J237" s="2">
        <v>44893</v>
      </c>
      <c r="K237">
        <v>0</v>
      </c>
    </row>
    <row r="238" spans="1:11" x14ac:dyDescent="0.25">
      <c r="A238" t="str">
        <f>"88239688BE"</f>
        <v>88239688BE</v>
      </c>
      <c r="B238" t="str">
        <f t="shared" si="3"/>
        <v>06363391001</v>
      </c>
      <c r="C238" t="s">
        <v>16</v>
      </c>
      <c r="D238" t="s">
        <v>542</v>
      </c>
      <c r="E238" t="s">
        <v>54</v>
      </c>
      <c r="F238" s="1" t="s">
        <v>543</v>
      </c>
      <c r="G238" t="s">
        <v>544</v>
      </c>
      <c r="H238">
        <v>100000</v>
      </c>
      <c r="I238" s="2">
        <v>44501</v>
      </c>
      <c r="J238" s="2">
        <v>44865</v>
      </c>
      <c r="K238">
        <v>0</v>
      </c>
    </row>
    <row r="239" spans="1:11" x14ac:dyDescent="0.25">
      <c r="A239" t="str">
        <f>"Z3F345FFDB"</f>
        <v>Z3F345FFDB</v>
      </c>
      <c r="B239" t="str">
        <f t="shared" si="3"/>
        <v>06363391001</v>
      </c>
      <c r="C239" t="s">
        <v>16</v>
      </c>
      <c r="D239" t="s">
        <v>545</v>
      </c>
      <c r="E239" t="s">
        <v>18</v>
      </c>
      <c r="F239" s="1" t="s">
        <v>512</v>
      </c>
      <c r="G239" t="s">
        <v>513</v>
      </c>
      <c r="H239">
        <v>3440.8</v>
      </c>
      <c r="I239" s="2">
        <v>44557</v>
      </c>
      <c r="J239" s="2">
        <v>44561</v>
      </c>
      <c r="K239">
        <v>0</v>
      </c>
    </row>
    <row r="240" spans="1:11" x14ac:dyDescent="0.25">
      <c r="A240" t="str">
        <f>"ZA53457F74"</f>
        <v>ZA53457F74</v>
      </c>
      <c r="B240" t="str">
        <f t="shared" si="3"/>
        <v>06363391001</v>
      </c>
      <c r="C240" t="s">
        <v>16</v>
      </c>
      <c r="D240" t="s">
        <v>546</v>
      </c>
      <c r="E240" t="s">
        <v>18</v>
      </c>
      <c r="F240" s="1" t="s">
        <v>245</v>
      </c>
      <c r="G240" t="s">
        <v>99</v>
      </c>
      <c r="H240">
        <v>945</v>
      </c>
      <c r="I240" s="2">
        <v>44372</v>
      </c>
      <c r="J240" s="2">
        <v>44414</v>
      </c>
      <c r="K240">
        <v>945</v>
      </c>
    </row>
    <row r="241" spans="1:11" x14ac:dyDescent="0.25">
      <c r="A241" t="str">
        <f>"Z50344C6C4"</f>
        <v>Z50344C6C4</v>
      </c>
      <c r="B241" t="str">
        <f t="shared" si="3"/>
        <v>06363391001</v>
      </c>
      <c r="C241" t="s">
        <v>16</v>
      </c>
      <c r="D241" t="s">
        <v>547</v>
      </c>
      <c r="E241" t="s">
        <v>18</v>
      </c>
      <c r="F241" s="1" t="s">
        <v>548</v>
      </c>
      <c r="G241" t="s">
        <v>549</v>
      </c>
      <c r="H241">
        <v>3835</v>
      </c>
      <c r="I241" s="2">
        <v>44539</v>
      </c>
      <c r="J241" s="2">
        <v>44554</v>
      </c>
      <c r="K241">
        <v>0</v>
      </c>
    </row>
    <row r="242" spans="1:11" x14ac:dyDescent="0.25">
      <c r="A242" t="str">
        <f>"Z1B345C03A"</f>
        <v>Z1B345C03A</v>
      </c>
      <c r="B242" t="str">
        <f t="shared" si="3"/>
        <v>06363391001</v>
      </c>
      <c r="C242" t="s">
        <v>16</v>
      </c>
      <c r="D242" t="s">
        <v>550</v>
      </c>
      <c r="E242" t="s">
        <v>18</v>
      </c>
      <c r="F242" s="1" t="s">
        <v>245</v>
      </c>
      <c r="G242" t="s">
        <v>99</v>
      </c>
      <c r="H242">
        <v>4445.3</v>
      </c>
      <c r="I242" s="2">
        <v>44433</v>
      </c>
      <c r="J242" s="2">
        <v>44540</v>
      </c>
      <c r="K242">
        <v>4445.3</v>
      </c>
    </row>
    <row r="243" spans="1:11" x14ac:dyDescent="0.25">
      <c r="A243" t="str">
        <f>"Z3B3464464"</f>
        <v>Z3B3464464</v>
      </c>
      <c r="B243" t="str">
        <f t="shared" si="3"/>
        <v>06363391001</v>
      </c>
      <c r="C243" t="s">
        <v>16</v>
      </c>
      <c r="D243" t="s">
        <v>551</v>
      </c>
      <c r="E243" t="s">
        <v>18</v>
      </c>
      <c r="F243" s="1" t="s">
        <v>552</v>
      </c>
      <c r="G243" t="s">
        <v>553</v>
      </c>
      <c r="H243">
        <v>1540</v>
      </c>
      <c r="I243" s="2">
        <v>44544</v>
      </c>
      <c r="J243" s="2">
        <v>44554</v>
      </c>
      <c r="K243">
        <v>0</v>
      </c>
    </row>
    <row r="244" spans="1:11" x14ac:dyDescent="0.25">
      <c r="A244" t="str">
        <f>"ZC5346E520"</f>
        <v>ZC5346E520</v>
      </c>
      <c r="B244" t="str">
        <f t="shared" si="3"/>
        <v>06363391001</v>
      </c>
      <c r="C244" t="s">
        <v>16</v>
      </c>
      <c r="D244" t="s">
        <v>554</v>
      </c>
      <c r="E244" t="s">
        <v>18</v>
      </c>
      <c r="F244" s="1" t="s">
        <v>245</v>
      </c>
      <c r="G244" t="s">
        <v>99</v>
      </c>
      <c r="H244">
        <v>291</v>
      </c>
      <c r="I244" s="2">
        <v>44522</v>
      </c>
      <c r="J244" s="2">
        <v>44522</v>
      </c>
      <c r="K244">
        <v>291</v>
      </c>
    </row>
    <row r="245" spans="1:11" x14ac:dyDescent="0.25">
      <c r="A245" t="str">
        <f>"Z76346E567"</f>
        <v>Z76346E567</v>
      </c>
      <c r="B245" t="str">
        <f t="shared" si="3"/>
        <v>06363391001</v>
      </c>
      <c r="C245" t="s">
        <v>16</v>
      </c>
      <c r="D245" t="s">
        <v>555</v>
      </c>
      <c r="E245" t="s">
        <v>18</v>
      </c>
      <c r="F245" s="1" t="s">
        <v>412</v>
      </c>
      <c r="G245" t="s">
        <v>413</v>
      </c>
      <c r="H245">
        <v>18375</v>
      </c>
      <c r="I245" s="2">
        <v>44531</v>
      </c>
      <c r="J245" s="2">
        <v>44712</v>
      </c>
      <c r="K245">
        <v>0</v>
      </c>
    </row>
    <row r="246" spans="1:11" x14ac:dyDescent="0.25">
      <c r="A246" t="str">
        <f>"Z9A34704AD"</f>
        <v>Z9A34704AD</v>
      </c>
      <c r="B246" t="str">
        <f t="shared" si="3"/>
        <v>06363391001</v>
      </c>
      <c r="C246" t="s">
        <v>16</v>
      </c>
      <c r="D246" t="s">
        <v>556</v>
      </c>
      <c r="E246" t="s">
        <v>18</v>
      </c>
      <c r="F246" s="1" t="s">
        <v>72</v>
      </c>
      <c r="G246" t="s">
        <v>73</v>
      </c>
      <c r="H246">
        <v>3360</v>
      </c>
      <c r="I246" s="2">
        <v>44551</v>
      </c>
      <c r="J246" s="2">
        <v>44572</v>
      </c>
      <c r="K246">
        <v>0</v>
      </c>
    </row>
    <row r="247" spans="1:11" x14ac:dyDescent="0.25">
      <c r="A247" t="str">
        <f>"ZDE34142BB"</f>
        <v>ZDE34142BB</v>
      </c>
      <c r="B247" t="str">
        <f t="shared" si="3"/>
        <v>06363391001</v>
      </c>
      <c r="C247" t="s">
        <v>16</v>
      </c>
      <c r="D247" t="s">
        <v>557</v>
      </c>
      <c r="E247" t="s">
        <v>18</v>
      </c>
      <c r="F247" s="1" t="s">
        <v>558</v>
      </c>
      <c r="G247" t="s">
        <v>559</v>
      </c>
      <c r="H247">
        <v>812</v>
      </c>
      <c r="I247" s="2">
        <v>44552</v>
      </c>
      <c r="J247" s="2">
        <v>44561</v>
      </c>
      <c r="K247">
        <v>0</v>
      </c>
    </row>
    <row r="248" spans="1:11" x14ac:dyDescent="0.25">
      <c r="A248" t="str">
        <f>"Z193495954"</f>
        <v>Z193495954</v>
      </c>
      <c r="B248" t="str">
        <f t="shared" si="3"/>
        <v>06363391001</v>
      </c>
      <c r="C248" t="s">
        <v>16</v>
      </c>
      <c r="D248" t="s">
        <v>560</v>
      </c>
      <c r="E248" t="s">
        <v>18</v>
      </c>
      <c r="F248" s="1" t="s">
        <v>156</v>
      </c>
      <c r="G248" t="s">
        <v>157</v>
      </c>
      <c r="H248">
        <v>1250</v>
      </c>
      <c r="I248" s="2">
        <v>44553</v>
      </c>
      <c r="J248" s="2">
        <v>44572</v>
      </c>
      <c r="K248">
        <v>0</v>
      </c>
    </row>
    <row r="249" spans="1:11" x14ac:dyDescent="0.25">
      <c r="A249" t="str">
        <f>"Z7433A2EB0"</f>
        <v>Z7433A2EB0</v>
      </c>
      <c r="B249" t="str">
        <f t="shared" si="3"/>
        <v>06363391001</v>
      </c>
      <c r="C249" t="s">
        <v>16</v>
      </c>
      <c r="D249" t="s">
        <v>561</v>
      </c>
      <c r="E249" t="s">
        <v>54</v>
      </c>
      <c r="F249" s="1" t="s">
        <v>562</v>
      </c>
      <c r="G249" t="s">
        <v>563</v>
      </c>
      <c r="H249">
        <v>39999</v>
      </c>
      <c r="I249" s="2">
        <v>44562</v>
      </c>
      <c r="J249" s="2">
        <v>45291</v>
      </c>
      <c r="K249">
        <v>0</v>
      </c>
    </row>
    <row r="250" spans="1:11" x14ac:dyDescent="0.25">
      <c r="A250" t="str">
        <f>"Z53349C716"</f>
        <v>Z53349C716</v>
      </c>
      <c r="B250" t="str">
        <f t="shared" si="3"/>
        <v>06363391001</v>
      </c>
      <c r="C250" t="s">
        <v>16</v>
      </c>
      <c r="D250" t="s">
        <v>564</v>
      </c>
      <c r="E250" t="s">
        <v>18</v>
      </c>
      <c r="F250" s="1" t="s">
        <v>367</v>
      </c>
      <c r="G250" t="s">
        <v>368</v>
      </c>
      <c r="H250">
        <v>6208.8</v>
      </c>
      <c r="I250" s="2">
        <v>44559</v>
      </c>
      <c r="J250" s="2">
        <v>44620</v>
      </c>
      <c r="K250">
        <v>0</v>
      </c>
    </row>
    <row r="251" spans="1:11" x14ac:dyDescent="0.25">
      <c r="A251" t="str">
        <f>"ZAF349F188"</f>
        <v>ZAF349F188</v>
      </c>
      <c r="B251" t="str">
        <f t="shared" si="3"/>
        <v>06363391001</v>
      </c>
      <c r="C251" t="s">
        <v>16</v>
      </c>
      <c r="D251" t="s">
        <v>565</v>
      </c>
      <c r="E251" t="s">
        <v>18</v>
      </c>
      <c r="F251" s="1" t="s">
        <v>231</v>
      </c>
      <c r="G251" t="s">
        <v>232</v>
      </c>
      <c r="H251">
        <v>1800</v>
      </c>
      <c r="I251" s="2">
        <v>44562</v>
      </c>
      <c r="J251" s="2">
        <v>44926</v>
      </c>
      <c r="K251">
        <v>0</v>
      </c>
    </row>
    <row r="252" spans="1:11" x14ac:dyDescent="0.25">
      <c r="A252" t="str">
        <f>"ZDE3442601"</f>
        <v>ZDE3442601</v>
      </c>
      <c r="B252" t="str">
        <f t="shared" si="3"/>
        <v>06363391001</v>
      </c>
      <c r="C252" t="s">
        <v>16</v>
      </c>
      <c r="D252" t="s">
        <v>566</v>
      </c>
      <c r="E252" t="s">
        <v>25</v>
      </c>
      <c r="F252" s="1" t="s">
        <v>406</v>
      </c>
      <c r="G252" t="s">
        <v>407</v>
      </c>
      <c r="H252">
        <v>32397.8</v>
      </c>
      <c r="I252" s="2">
        <v>44536</v>
      </c>
      <c r="J252" s="2">
        <v>44561</v>
      </c>
      <c r="K252">
        <v>0</v>
      </c>
    </row>
    <row r="253" spans="1:11" x14ac:dyDescent="0.25">
      <c r="A253" t="str">
        <f>"Z39349A791"</f>
        <v>Z39349A791</v>
      </c>
      <c r="B253" t="str">
        <f t="shared" si="3"/>
        <v>06363391001</v>
      </c>
      <c r="C253" t="s">
        <v>16</v>
      </c>
      <c r="D253" t="s">
        <v>567</v>
      </c>
      <c r="E253" t="s">
        <v>18</v>
      </c>
      <c r="F253" s="1" t="s">
        <v>242</v>
      </c>
      <c r="G253" t="s">
        <v>243</v>
      </c>
      <c r="H253">
        <v>30480</v>
      </c>
      <c r="I253" s="2">
        <v>44562</v>
      </c>
      <c r="J253" s="2">
        <v>44926</v>
      </c>
      <c r="K253">
        <v>0</v>
      </c>
    </row>
    <row r="254" spans="1:11" x14ac:dyDescent="0.25">
      <c r="A254" t="str">
        <f>"Z2C3495B82"</f>
        <v>Z2C3495B82</v>
      </c>
      <c r="B254" t="str">
        <f t="shared" si="3"/>
        <v>06363391001</v>
      </c>
      <c r="C254" t="s">
        <v>16</v>
      </c>
      <c r="D254" t="s">
        <v>568</v>
      </c>
      <c r="E254" t="s">
        <v>18</v>
      </c>
      <c r="F254" s="1" t="s">
        <v>569</v>
      </c>
      <c r="G254" t="s">
        <v>570</v>
      </c>
      <c r="H254">
        <v>26538.04</v>
      </c>
      <c r="I254" s="2">
        <v>44562</v>
      </c>
      <c r="J254" s="2">
        <v>44592</v>
      </c>
      <c r="K254">
        <v>0</v>
      </c>
    </row>
    <row r="255" spans="1:11" x14ac:dyDescent="0.25">
      <c r="A255" t="str">
        <f>"ZEC348F458"</f>
        <v>ZEC348F458</v>
      </c>
      <c r="B255" t="str">
        <f t="shared" si="3"/>
        <v>06363391001</v>
      </c>
      <c r="C255" t="s">
        <v>16</v>
      </c>
      <c r="D255" t="s">
        <v>571</v>
      </c>
      <c r="E255" t="s">
        <v>18</v>
      </c>
      <c r="F255" s="1" t="s">
        <v>572</v>
      </c>
      <c r="G255" t="s">
        <v>573</v>
      </c>
      <c r="H255">
        <v>2850</v>
      </c>
      <c r="I255" s="2">
        <v>44553</v>
      </c>
      <c r="J255" s="2">
        <v>44553</v>
      </c>
      <c r="K255">
        <v>0</v>
      </c>
    </row>
    <row r="256" spans="1:11" x14ac:dyDescent="0.25">
      <c r="A256" t="str">
        <f>"Z92347A642"</f>
        <v>Z92347A642</v>
      </c>
      <c r="B256" t="str">
        <f t="shared" si="3"/>
        <v>06363391001</v>
      </c>
      <c r="C256" t="s">
        <v>16</v>
      </c>
      <c r="D256" t="s">
        <v>574</v>
      </c>
      <c r="E256" t="s">
        <v>18</v>
      </c>
      <c r="F256" s="1" t="s">
        <v>575</v>
      </c>
      <c r="G256" t="s">
        <v>576</v>
      </c>
      <c r="H256">
        <v>965</v>
      </c>
      <c r="I256" s="2">
        <v>44551</v>
      </c>
      <c r="J256" s="2">
        <v>44569</v>
      </c>
      <c r="K256">
        <v>0</v>
      </c>
    </row>
    <row r="257" spans="1:11" x14ac:dyDescent="0.25">
      <c r="A257" t="str">
        <f>"Z48349B374"</f>
        <v>Z48349B374</v>
      </c>
      <c r="B257" t="str">
        <f t="shared" si="3"/>
        <v>06363391001</v>
      </c>
      <c r="C257" t="s">
        <v>16</v>
      </c>
      <c r="D257" t="s">
        <v>577</v>
      </c>
      <c r="E257" t="s">
        <v>18</v>
      </c>
      <c r="F257" s="1" t="s">
        <v>380</v>
      </c>
      <c r="G257" t="s">
        <v>381</v>
      </c>
      <c r="H257">
        <v>19500</v>
      </c>
      <c r="I257" s="2">
        <v>44562</v>
      </c>
      <c r="J257" s="2">
        <v>44926</v>
      </c>
      <c r="K257">
        <v>0</v>
      </c>
    </row>
    <row r="258" spans="1:11" x14ac:dyDescent="0.25">
      <c r="A258" t="str">
        <f>"ZB93446D69"</f>
        <v>ZB93446D69</v>
      </c>
      <c r="B258" t="str">
        <f t="shared" si="3"/>
        <v>06363391001</v>
      </c>
      <c r="C258" t="s">
        <v>16</v>
      </c>
      <c r="D258" t="s">
        <v>578</v>
      </c>
      <c r="E258" t="s">
        <v>18</v>
      </c>
      <c r="F258" s="1" t="s">
        <v>162</v>
      </c>
      <c r="H258">
        <v>14740</v>
      </c>
      <c r="K258">
        <v>0</v>
      </c>
    </row>
    <row r="259" spans="1:11" x14ac:dyDescent="0.25">
      <c r="A259" t="str">
        <f>"8643292E2F"</f>
        <v>8643292E2F</v>
      </c>
      <c r="B259" t="str">
        <f t="shared" si="3"/>
        <v>06363391001</v>
      </c>
      <c r="C259" t="s">
        <v>16</v>
      </c>
      <c r="D259" t="s">
        <v>579</v>
      </c>
      <c r="E259" t="s">
        <v>18</v>
      </c>
      <c r="F259" s="1" t="s">
        <v>580</v>
      </c>
      <c r="G259" t="s">
        <v>581</v>
      </c>
      <c r="H259">
        <v>603900</v>
      </c>
      <c r="I259" s="2">
        <v>44269</v>
      </c>
      <c r="J259" s="2">
        <v>45535</v>
      </c>
      <c r="K259">
        <v>0</v>
      </c>
    </row>
    <row r="260" spans="1:11" x14ac:dyDescent="0.25">
      <c r="A260" t="str">
        <f>"ZCD34A9E56"</f>
        <v>ZCD34A9E56</v>
      </c>
      <c r="B260" t="str">
        <f t="shared" si="3"/>
        <v>06363391001</v>
      </c>
      <c r="C260" t="s">
        <v>16</v>
      </c>
      <c r="D260" t="s">
        <v>582</v>
      </c>
      <c r="E260" t="s">
        <v>18</v>
      </c>
      <c r="H260">
        <v>0</v>
      </c>
      <c r="K260">
        <v>0</v>
      </c>
    </row>
    <row r="261" spans="1:11" x14ac:dyDescent="0.25">
      <c r="A261" t="str">
        <f>"Z1734A6D48"</f>
        <v>Z1734A6D48</v>
      </c>
      <c r="B261" t="str">
        <f t="shared" si="3"/>
        <v>06363391001</v>
      </c>
      <c r="C261" t="s">
        <v>16</v>
      </c>
      <c r="D261" t="s">
        <v>583</v>
      </c>
      <c r="E261" t="s">
        <v>18</v>
      </c>
      <c r="H261">
        <v>0</v>
      </c>
      <c r="K26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piemonte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2022-01-27T14:05:32Z</dcterms:created>
  <dcterms:modified xsi:type="dcterms:W3CDTF">2022-01-27T14:05:32Z</dcterms:modified>
</cp:coreProperties>
</file>