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sardeg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</calcChain>
</file>

<file path=xl/sharedStrings.xml><?xml version="1.0" encoding="utf-8"?>
<sst xmlns="http://schemas.openxmlformats.org/spreadsheetml/2006/main" count="518" uniqueCount="256">
  <si>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</si>
  <si>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</si>
  <si>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</si>
  <si>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</si>
  <si>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</si>
  <si>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</si>
  <si>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</si>
  <si>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</si>
  <si>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</si>
  <si>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</si>
  <si>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</si>
  <si>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</si>
  <si>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</si>
  <si>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</si>
  <si>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</si>
  <si>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</si>
  <si>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Sardegna</t>
  </si>
  <si>
    <t>FORNITURA ENERGIA ELETTRICA</t>
  </si>
  <si>
    <t>26-AFFIDAMENTO DIRETTO IN ADESIONE AD ACCORDO QUADRO/CONVENZIONE</t>
  </si>
  <si>
    <t xml:space="preserve">GALA SPA (CF: 06832931007)
</t>
  </si>
  <si>
    <t>GALA SPA (CF: 06832931007)</t>
  </si>
  <si>
    <t>CONVENZIONE CONSIP ENERGIA ELETTRICA 13 - LOTTO 10 SARDEGNA</t>
  </si>
  <si>
    <t xml:space="preserve">ENEL ENERGIA SPA (CF: 06655971007)
</t>
  </si>
  <si>
    <t>ENEL ENERGIA SPA (CF: 06655971007)</t>
  </si>
  <si>
    <t>Fuel card per rifornimenti carburante per  auto di servizio</t>
  </si>
  <si>
    <t xml:space="preserve">ITALIANA PETROLI SPA (GIÃ  TOTALERG S.P.A.) (CF: 00051570893)
</t>
  </si>
  <si>
    <t>ITALIANA PETROLI SPA (GIÃ  TOTALERG S.P.A.) (CF: 00051570893)</t>
  </si>
  <si>
    <t>Servizio di gestione degli impianti di sicurezza presso tutti gli uffici dell'Agenzia delle Entrate della Sardegna</t>
  </si>
  <si>
    <t>08-AFFIDAMENTO IN ECONOMIA - COTTIMO FIDUCIARIO</t>
  </si>
  <si>
    <t xml:space="preserve">ALARM SYSTEM S.R.L. (CF: 01100020922)
I.V.R.I.- ISTITUTO DI VIGILANZA (CF: 03169660150)
IST. DI VIGILANZA VIGILPOL SOC. COOP. ARL (CF: 01233010907)
ISTITUTO DI VIGILANZA EUROPOL SERVICE SRL (CF: 01812520904)
VIDEOTECNICA SISTEMI ELETTRONCI INTEGRATI SRL (CF: 02094720907)
VIGILANZA LA NUORESE (CF: 00188640916)
</t>
  </si>
  <si>
    <t>ALARM SYSTEM S.R.L. (CF: 01100020922)</t>
  </si>
  <si>
    <t>Noleggio fotocopiatori per uffici AdE della Sardegna</t>
  </si>
  <si>
    <t xml:space="preserve">OLIVETTI SPA (CF: 02298700010)
</t>
  </si>
  <si>
    <t>OLIVETTI SPA (CF: 02298700010)</t>
  </si>
  <si>
    <t>SERVIZI RELATIVI ALLA GESTIONE INTEGRATA DELLA SALUTE E SICUREZZA SUI LUOGHI DI LAVORO PRESSO LE PUBBLICHE AMMINISTRAZIONI - LOTTO 3</t>
  </si>
  <si>
    <t xml:space="preserve">IGEAMED S.R.L. (CF: 05111821004)
</t>
  </si>
  <si>
    <t>IGEAMED S.R.L. (CF: 05111821004)</t>
  </si>
  <si>
    <t>AFFIDAMENTO SERVIZI RISCOSSIONE TRIBUTI IN MODALITA' ELETTRONICHE E RITIRO VALORI PRESSO GLI UP TERRITORIO</t>
  </si>
  <si>
    <t xml:space="preserve">BANCA NAZIONALE DEL LAVORO SPA (CF: 09339391006)
</t>
  </si>
  <si>
    <t>BANCA NAZIONALE DEL LAVORO SPA (CF: 09339391006)</t>
  </si>
  <si>
    <t>SERVIZIO DI CONDUZIONE E MANUTENZIONE DEGLI IMPIANTI TERMOIDRAULICI, ELETTRICI, DI CONDIZIONAMENTO ED IDRICO SANITARI PRESSO GLI UFFICI DELLâ€™AGENZIA DELLE ENTRATE  - DIREZIONE REGIONALE SARDEGNA</t>
  </si>
  <si>
    <t>04-PROCEDURA NEGOZIATA SENZA PREVIA PUBBLICAZIONE</t>
  </si>
  <si>
    <t xml:space="preserve">COOPSERVICE S.COOP.P.A. (CF: 00310180351)
ELYSISTEMI PROJECT SRL (CF: 02944450929)
REKEEP SPA (GIÃ  MANUTENCOOP FACILITY MANAGEMENT SPA) (CF: 02402671206)
SIRAM S.P.A. (CF: 08786190150)
SOC. COOP. COOPSERVICE ARL (CF: 02125800835)
STEVA SRL (CF: 01745450922)
TARAS QUIRICO SRL (CF: 02184270904)
TEPOR SPA (CF: 00511500928)
TERMOTECNICA SARDA SRL (CF: 01688900925)
</t>
  </si>
  <si>
    <t>SIRAM S.P.A. (CF: 08786190150)</t>
  </si>
  <si>
    <t>Minuto mantenimento uffici in uso all'AdE Sardegna - Lotto 2</t>
  </si>
  <si>
    <t xml:space="preserve">BARRUI ANTONIO (CF: 00723090916)
C.F.A SRL (CF: 01175700952)
CARPENTERIA METALLICA JONNY DI CARA GIOVANNI (CF: CRAGNN65H03G207E)
EDIL CREA DI CLEMENTE CARDIA (CF: 03452220928)
ELYSISTEMI PROJECT SRL (CF: 02944450929)
FRANCESCO RAIS SRL (CF: 02998350926)
GHIACCIO SRL (CF: 01200780953)
I.C.E DI MILIA SIMONE (CF: 02472420922)
ICOM SRL (CF: 02511910909)
IMPRESA EDILE CAREDDA GIAMPIERO SRL (CF: 03192700924)
IMPRESA GEOM MANCA ANDREA (CF: 02334260920)
MANCA ANGELO EREDI SNC (CF: 02843760923)
PROGETTO CLIMA SRL (CF: 01144720958)
SARDA CANTIERI 2000 SRL (CF: 00736370958)
SCHIRRU OSCAR (CF: 02387280924)
SIRIO SAS DI PISU SIMONA (CF: 02434400921)
ZICCHITTU FRANCESCO SRL (CF: 01996010904)
</t>
  </si>
  <si>
    <t>ELYSISTEMI PROJECT SRL (CF: 02944450929)</t>
  </si>
  <si>
    <t>Minuto mantenimento uffici in uso all'AdE Sardegna - Lotto 3</t>
  </si>
  <si>
    <t xml:space="preserve">BARRUI ANTONIO (CF: 00723090916)
CARPENTERIA METALLICA JONNY DI CARA GIOVANNI (CF: CRAGNN65H03G207E)
ELYSISTEMI PROJECT SRL (CF: 02944450929)
FRANCESCO RAIS SRL (CF: 02998350926)
GENERAL RAY SRL (CF: 02107820900)
GHIACCIO SRL (CF: 01200780953)
I.C.E DI MILIA SIMONE (CF: 02472420922)
ICOM SRL (CF: 02511910909)
IMPRESA DERUDA LEONARDO (CF: 01183580909)
MANCA ANGELO EREDI SNC (CF: 02843760923)
SARDA CANTIERI 2000 SRL (CF: 00736370958)
SCHIRRU OSCAR (CF: 02387280924)
TARAS QUIRICO SRL (CF: 02184270904)
ZICCHITTU FRANCESCO SRL (CF: 01996010904)
</t>
  </si>
  <si>
    <t>Servizio di conduzione e manutenzione impianti elevatori presso le sede degli uffici dell'AdE della Sardegna</t>
  </si>
  <si>
    <t xml:space="preserve">KONE SPA (CF: 05069070158)
SCHINDLER SPA (CF: 00842990152)
</t>
  </si>
  <si>
    <t>KONE SPA (CF: 05069070158)</t>
  </si>
  <si>
    <t>ENERGIA ELETTRICA EE16 LOTTO 7</t>
  </si>
  <si>
    <t xml:space="preserve">GLOBAL POWER S.P.A. (CF: 03443420231)
</t>
  </si>
  <si>
    <t>GLOBAL POWER S.P.A. (CF: 03443420231)</t>
  </si>
  <si>
    <t>FORNITURA BUONI PASTO ELETTRONICI PER LA DIREZIONE REGIONALE SARDEGNA</t>
  </si>
  <si>
    <t xml:space="preserve">DAY RISTOSERVICE S.P.A. (CF: 03543000370)
</t>
  </si>
  <si>
    <t>DAY RISTOSERVICE S.P.A. (CF: 03543000370)</t>
  </si>
  <si>
    <t>Servizio biennale per la realizzazione di reti locali (cablaggio strutturato) da eseguirsi presso gli Uffici dellâ€™Agenzia delle Entrate in Sardegna</t>
  </si>
  <si>
    <t xml:space="preserve">ELYSISTEMI PROJECT SRL (CF: 02944450929)
TECNOTEL S.R.L. (CF: 02138530908)
</t>
  </si>
  <si>
    <t>TECNOTEL S.R.L. (CF: 02138530908)</t>
  </si>
  <si>
    <t>FORNITURA E POSA IN OPERA DI UN IMPIANTO ANTINTRUSIONE PER LA NUOVA SEDE DELLâ€™AGENZIA DELLE ENTRATE DI MACOMER</t>
  </si>
  <si>
    <t>23-AFFIDAMENTO DIRETTO</t>
  </si>
  <si>
    <t xml:space="preserve">ALARM SYSTEM S.R.L. (CF: 01100020922)
</t>
  </si>
  <si>
    <t>Servizio di pulizia a ridotto impatto ambientale delle sedi dell'Agenzia delle Entrate Sardegna (lotto 7)</t>
  </si>
  <si>
    <t xml:space="preserve">C.R. APPALTI SRL (CF: 04622851006)
</t>
  </si>
  <si>
    <t>C.R. APPALTI SRL (CF: 04622851006)</t>
  </si>
  <si>
    <t>ABBONAMENTO RIVISTA</t>
  </si>
  <si>
    <t xml:space="preserve">ELEMEDIA SPA (CF: 05703731009)
</t>
  </si>
  <si>
    <t>ELEMEDIA SPA (CF: 05703731009)</t>
  </si>
  <si>
    <t>TOTEM ARGO CRONO PER UPT CA(non Sassari)</t>
  </si>
  <si>
    <t xml:space="preserve">SIGMA SPA (CF: 01590680443)
</t>
  </si>
  <si>
    <t>SIGMA SPA (CF: 01590680443)</t>
  </si>
  <si>
    <t>Servizio di conduzione e manutenzione impianti antincendio presso le sedi degli uffici dell'AdE Sardegna</t>
  </si>
  <si>
    <t xml:space="preserve">ARDE ANTINCENDIO (CF: 02817010925)
DITTA SERRA ANTONIO (CF: SRRNTN62E07B354M)
ELYSISTEMI PROJECT SRL (CF: 02944450929)
FRANCESCO RAIS SRL (CF: 02998350926)
</t>
  </si>
  <si>
    <t>FRANCESCO RAIS SRL (CF: 02998350926)</t>
  </si>
  <si>
    <t>RINNOVO ABBONAMENTO ANNUALE APPALTI E CONTRATTI</t>
  </si>
  <si>
    <t xml:space="preserve">MAGGIOLI S.P.A. (CF: 06188330150)
</t>
  </si>
  <si>
    <t>MAGGIOLI S.P.A. (CF: 06188330150)</t>
  </si>
  <si>
    <t>RDO 2555735 MANUTENZIONE IMPIANTI TERMOIDRAULICI E IDRICO SANITARI CONTRATTO ANNUALE CON OPZIONE DI RINNOVO</t>
  </si>
  <si>
    <t xml:space="preserve">EL.CO. SERVICE PROJECT SRL (CF: 02386400903)
ELYSISTEMI PROJECT SRL (CF: 02944450929)
FRANCESCO RAIS SRL (CF: 02998350926)
IEM SRL INDUSTRIA ELETTROMECCANICA MEDITERRANEA (CF: 03453040929)
SI.CO. INSTALLAZIONI (CF: 03799220920)
STEVA SRL (CF: 01745450922)
</t>
  </si>
  <si>
    <t>RDO 2577943 MANUTENZIONE IMPIANTI ELETTRICI UFFICI SARDEGNA</t>
  </si>
  <si>
    <t xml:space="preserve">E.M.I. IMPIANTI SRL (CF: 02782010926)
ELYSISTEMI PROJECT SRL (CF: 02944450929)
FRANCESCO RAIS SRL (CF: 02998350926)
IEM SRL INDUSTRIA ELETTROMECCANICA MEDITERRANEA (CF: 03453040929)
IMMA SPA (CF: 01041270925)
PINNA IMPIANTI SRL (CF: 03086430927)
SARDA SERVIZI TECNOLOGICI DI OLMETTO &amp; C. (CF: 00570760959)
SI.CO. INSTALLAZIONI (CF: 03799220920)
TEPOR SPA (CF: 00511500928)
</t>
  </si>
  <si>
    <t>IEM SRL INDUSTRIA ELETTROMECCANICA MEDITERRANEA (CF: 03453040929)</t>
  </si>
  <si>
    <t>TD 1485041 CONTRATTO QUADRO FORNITURA TIMBRI PERS. UFFICI AdE SARDEGNA</t>
  </si>
  <si>
    <t xml:space="preserve">TIMBRIFICIO FABRIZIO TROIS (CF: TRSFRZ68D02B354I)
</t>
  </si>
  <si>
    <t>TIMBRIFICIO FABRIZIO TROIS (CF: TRSFRZ68D02B354I)</t>
  </si>
  <si>
    <t>FORMAZIONE OBBLIGATORIA DEI LAVORATORI IN OTTEMPERANZA ALLE PRESCRIZIONI PREVISTE DALLA NORMATIVA SULLA SICUREZZA E SALUTE NEI LUOGHI DI LAVORO (TESTO UNICO NÂ°81/08 E SUCCESSIVE MODIFICAZIONI E ACCORDO STATO REGIONI 21/12/2011).</t>
  </si>
  <si>
    <t xml:space="preserve">IANNAS SRL (CF: 03601620929)
</t>
  </si>
  <si>
    <t>IANNAS SRL (CF: 03601620929)</t>
  </si>
  <si>
    <t>VERIFICHE BIENNALE IMPIANTI ELEVATORI</t>
  </si>
  <si>
    <t xml:space="preserve">I.M.Q. SPA (CF: 12898410159)
ITALCERT SRL (CF: 10598330156)
OCE SRL (CF: 04441361005)
SIDEL SPA (CF: 04022810370)
</t>
  </si>
  <si>
    <t>ITALCERT SRL (CF: 10598330156)</t>
  </si>
  <si>
    <t>Intervento di sanificazione di alcuni locali dell'U.P.T. di Nuoro</t>
  </si>
  <si>
    <t xml:space="preserve">ROMA INTEGRAL SYSTEMS SRL (CF: 12830361007)
</t>
  </si>
  <si>
    <t>ROMA INTEGRAL SYSTEMS SRL (CF: 12830361007)</t>
  </si>
  <si>
    <t>RINNOVO ABBONAMENTO ANNO 2021 IL LAVORO NELLA GIURISPRUDENZA</t>
  </si>
  <si>
    <t xml:space="preserve">WOLTERS KLUWER ITALIA SRL (CF: 10209790152)
</t>
  </si>
  <si>
    <t>WOLTERS KLUWER ITALIA SRL (CF: 10209790152)</t>
  </si>
  <si>
    <t>RINNOVO ABBONAMENTO ON LINE ANTINCENDIO+AMBIENTE E SICUREZZA LAVORO</t>
  </si>
  <si>
    <t xml:space="preserve">EPC PERIODICI SRL (CF: 08703161003)
</t>
  </si>
  <si>
    <t>EPC PERIODICI SRL (CF: 08703161003)</t>
  </si>
  <si>
    <t>OA5967416 fornitura 3.000 lt. gasolio per UT Tempio</t>
  </si>
  <si>
    <t xml:space="preserve">TESTONI SRL (CF: 00060620903)
</t>
  </si>
  <si>
    <t>TESTONI SRL (CF: 00060620903)</t>
  </si>
  <si>
    <t>Acquisto pezzi mobili mill.mo 2021 per timbri finanziari</t>
  </si>
  <si>
    <t xml:space="preserve">ISTITUTO POLIGRAFICO E ZECCA DELLO STATO (CF: 00399810589)
</t>
  </si>
  <si>
    <t>ISTITUTO POLIGRAFICO E ZECCA DELLO STATO (CF: 00399810589)</t>
  </si>
  <si>
    <t>ODA 5949601 EE18 L 7 fornitura energia elettrica uffici AdE in Sardegna</t>
  </si>
  <si>
    <t>ODA 849825 fornitura buoni pasto elettronici a uffici AdE Sardegna</t>
  </si>
  <si>
    <t xml:space="preserve">REPAS LUNCH COUPON SRL (CF: 08122660585)
</t>
  </si>
  <si>
    <t>REPAS LUNCH COUPON SRL (CF: 08122660585)</t>
  </si>
  <si>
    <t>SERVIZIO DI VIGILANZA PRIVATA</t>
  </si>
  <si>
    <t xml:space="preserve">RAGGRUPPAMENTO:
- COOPSERVICE S.COOP.P.A. (CF: 00310180351) Ruolo: 02-MANDATARIA
- ALARM SYSTEM S.R.L. (CF: 01100020922) Ruolo: 01-MANDANTE
</t>
  </si>
  <si>
    <t>Servizio di conduzione e manutenzione degli impianti antincendio da eseguirsi presso gli uffici dellâ€™Agenzia delle Entrate in Sardegna</t>
  </si>
  <si>
    <t xml:space="preserve">ARDE ANTINCENDIO (CF: 02817010925)
ELYSISTEMI PROJECT SRL (CF: 02944450929)
FRANCESCO RAIS SRL (CF: 02998350926)
</t>
  </si>
  <si>
    <t>Servizio di conduzione e manutenzione degli impianti elevatori presso gli uffici dell'Agenzia delle Entrate in Sardegna</t>
  </si>
  <si>
    <t xml:space="preserve">GEMA LIFT SERVICE SRLS (CF: 03631950924)
KONE SPA (CF: 05069070158)
MASPERO ELEVATORI S.P.A. (CF: 03423180136)
OTIS SERVIZI SRL (CF: 01729590032)
SCHINDLER SPA (CF: 00842990152)
THYSSENKRUPP ELEVATORI ITALIA SPA (CF: 03702760962)
VINICIO PES E PAOLOTTI ANNA (CF: 00192520922)
</t>
  </si>
  <si>
    <t>THYSSENKRUPP ELEVATORI ITALIA SPA (CF: 03702760962)</t>
  </si>
  <si>
    <t>Sanificazione sede D.P. e U.T. Nuoro</t>
  </si>
  <si>
    <t>ODA 6002822 1.500 lt gasolio Macomer</t>
  </si>
  <si>
    <t>ODA 6021407 TONER LEXMARK MS621DN</t>
  </si>
  <si>
    <t xml:space="preserve">INFORDATA (CF: 00929440592)
</t>
  </si>
  <si>
    <t>INFORDATA (CF: 00929440592)</t>
  </si>
  <si>
    <t>TD 1600615 per acquisto toner rigenerato per uffici AdE Sardegna</t>
  </si>
  <si>
    <t xml:space="preserve">CARTARIA VALDY (CF: 01543240921)
</t>
  </si>
  <si>
    <t>CARTARIA VALDY (CF: 01543240921)</t>
  </si>
  <si>
    <t>CONTRATTO ESECUTIVO BNL</t>
  </si>
  <si>
    <t>Sanificazione locali presso l'U.T. di Olbia</t>
  </si>
  <si>
    <t>Sanificazione locali presso l'U.T. di Sanluri</t>
  </si>
  <si>
    <t>ENERGIA ELETTRICA IN REGIME DI SALVAGUARDIA</t>
  </si>
  <si>
    <t xml:space="preserve">A2A ENERGIA (CF: 12883420155)
</t>
  </si>
  <si>
    <t>A2A ENERGIA (CF: 12883420155)</t>
  </si>
  <si>
    <t>ODA 6088257 fornitura 2.000 lt gasolio x Tempio</t>
  </si>
  <si>
    <t>RINNOVO ABBONAMENTO TRIENNALE JURIS DATA ON LINE</t>
  </si>
  <si>
    <t xml:space="preserve">GIUFFRÃ¨ FRANCIS LEFEBVRE S.P.A (CF: 00829840156)
</t>
  </si>
  <si>
    <t>GIUFFRÃ¨ FRANCIS LEFEBVRE S.P.A (CF: 00829840156)</t>
  </si>
  <si>
    <t>TD 1594433 MANUTENZIONE COMPATTABILE UPT OR</t>
  </si>
  <si>
    <t xml:space="preserve">ADDICALCO SOC. R.L. (CF: 09534370151)
</t>
  </si>
  <si>
    <t>ADDICALCO SOC. R.L. (CF: 09534370151)</t>
  </si>
  <si>
    <t>Stampa e distribuzione depliant</t>
  </si>
  <si>
    <t xml:space="preserve">TIPOGRAFIA CELLA DI PAOLO &amp; C. S.N.C. (CF: 01379140922)
</t>
  </si>
  <si>
    <t>TIPOGRAFIA CELLA DI PAOLO &amp; C. S.N.C. (CF: 01379140922)</t>
  </si>
  <si>
    <t>Lettera contratto manut. archivio UPT NU</t>
  </si>
  <si>
    <t>CONTRATTO ESECUTIVO FORNITURA CARTA PER STAMPE E COPIE PER LE DC E REGIONALI DELL'AGE LOTTO 13</t>
  </si>
  <si>
    <t xml:space="preserve">VALSECCHI CANCELLERIA SRL (CF: 09521810961)
</t>
  </si>
  <si>
    <t>VALSECCHI CANCELLERIA SRL (CF: 09521810961)</t>
  </si>
  <si>
    <t>SANIFICAZIONE SEDE U.P.T. CAGLIARI</t>
  </si>
  <si>
    <t>SANIFICAZIONE SEDE D.P. CAGLIARI E U.T. SANLURI</t>
  </si>
  <si>
    <t xml:space="preserve">Fornitura cancelleria uso ufficio per DP SASSARI â€“ ODF SARDEGNA CAT N. 7744 DEL 19/04/2021 </t>
  </si>
  <si>
    <t xml:space="preserve">ERREBIAN SPA (CF: 08397890586)
</t>
  </si>
  <si>
    <t>ERREBIAN SPA (CF: 08397890586)</t>
  </si>
  <si>
    <t>ODA 6135200 - Impianto eliminacode</t>
  </si>
  <si>
    <t xml:space="preserve">SIGMA S.P.A. (CF: 01590580443)
</t>
  </si>
  <si>
    <t>SIGMA S.P.A. (CF: 01590580443)</t>
  </si>
  <si>
    <t>CONTRATTO ESECUTIVO SERVIZIO DI FACCHINAGGIO INTERNO ED ESTERNO - LOTTO  11 SARDEGNA</t>
  </si>
  <si>
    <t xml:space="preserve">SANTA BRIGIDA SOCIETA COOP.VA PER AZIONI (CF: 04161790631)
</t>
  </si>
  <si>
    <t>SANTA BRIGIDA SOCIETA COOP.VA PER AZIONI (CF: 04161790631)</t>
  </si>
  <si>
    <t>RINNOVO ABBONAMENTO ON LINE LA NUOVA SARDEGNA</t>
  </si>
  <si>
    <t xml:space="preserve">GEDI DIGITAL SRL (CF: 06979891006)
</t>
  </si>
  <si>
    <t>GEDI DIGITAL SRL (CF: 06979891006)</t>
  </si>
  <si>
    <t>SISTEMA CONTROLLO ACCESSI PER DP OR E SP MACOMER</t>
  </si>
  <si>
    <t xml:space="preserve">SOLARI DI UDINE S.P.A. (CF: 01847860309)
</t>
  </si>
  <si>
    <t>SOLARI DI UDINE S.P.A. (CF: 01847860309)</t>
  </si>
  <si>
    <t>Sanificazione di alcuni loclai c/o la sede dell'U.T. di Olbia</t>
  </si>
  <si>
    <t>FORNITURA E POSA IN OPERA DI CARTELLONISTICA PER GLI UFFICI DELL'AGENZIA DELLE ENTRATE IN SARDEGNA</t>
  </si>
  <si>
    <t xml:space="preserve">APOGEO SRL (CF: 01573930359)
IKON SEGNALI (CF: 01519180200)
</t>
  </si>
  <si>
    <t>IKON SEGNALI (CF: 01519180200)</t>
  </si>
  <si>
    <t>ABBONAMENTO ON LINE L'UNIONE SARDA</t>
  </si>
  <si>
    <t xml:space="preserve">L'UNIONE SARDA SPA (CF: 01687830925)
</t>
  </si>
  <si>
    <t>L'UNIONE SARDA SPA (CF: 01687830925)</t>
  </si>
  <si>
    <t>Taglio erba e pulizia aree a verde di pertinenza dell'immobile sede della SAM e del COSF</t>
  </si>
  <si>
    <t xml:space="preserve">ECO GREEN COMPANY SRL (CF: 03618870921)
TRATTO VERDE DI ROMINA CORONA (CF: CRNRMN72H70E903K)
</t>
  </si>
  <si>
    <t>TRATTO VERDE DI ROMINA CORONA (CF: CRNRMN72H70E903K)</t>
  </si>
  <si>
    <t>ABBONAMENTO ON LINE APPALTI E CONTRATTI ACADEMY</t>
  </si>
  <si>
    <t>Sanificazione locali nella sede sell'U.T. di Olbia</t>
  </si>
  <si>
    <t>Corsi di formazione sulla sicurezza TD 1705094</t>
  </si>
  <si>
    <t xml:space="preserve">AIAS ACADEMY (CF: 11534520157)
</t>
  </si>
  <si>
    <t>AIAS ACADEMY (CF: 11534520157)</t>
  </si>
  <si>
    <t>Formazione obbligatoria dei lavoratori ex TU n. 81/2008 e s.m.i. anno 2021 TD N. 1703357</t>
  </si>
  <si>
    <t>SERVIZIO DI SORVEGLIANZA SANITARIA PER GLI UFFICI AdE SARDEGNA</t>
  </si>
  <si>
    <t xml:space="preserve">CONSILIA CFO SRL (IN RTI) (CF: 11435101008)
</t>
  </si>
  <si>
    <t>CONSILIA CFO SRL (IN RTI) (CF: 11435101008)</t>
  </si>
  <si>
    <t>Stampa e posa in opera di vetrofanie e pellicole adesive presso tutte le sedi degli uffici dellâ€™Agenzia ubicati nella regione Sardegna</t>
  </si>
  <si>
    <t>Servizio di ritiro e macero documentazione cartacea giacente presso lâ€™UT di Sanluri</t>
  </si>
  <si>
    <t xml:space="preserve">GLOBAL SOCIETA' COOPERATIVA SOCIALE (CF: 03016380929)
</t>
  </si>
  <si>
    <t>GLOBAL SOCIETA' COOPERATIVA SOCIALE (CF: 03016380929)</t>
  </si>
  <si>
    <t>Fornitura sedute direzionali - Trattativa Diretta n. 1719056</t>
  </si>
  <si>
    <t xml:space="preserve">ABACO SAS DI TANCA G. E C. (CF: 03615650920)
</t>
  </si>
  <si>
    <t>ABACO SAS DI TANCA G. E C. (CF: 03615650920)</t>
  </si>
  <si>
    <t>Servizio prelievo, trasporto e smaltimento di arredi fuori uso giacenti presso la sede della Direzione provinciale di Cagliari TD 1784798</t>
  </si>
  <si>
    <t xml:space="preserve">WASTE &amp; SOLUTION (CF: FNNLSN77M21B354S)
</t>
  </si>
  <si>
    <t>WASTE &amp; SOLUTION (CF: FNNLSN77M21B354S)</t>
  </si>
  <si>
    <t>CONTRATTO PER LA FORNITURA DI TONER ORIGINALE E RIGENERATO PER GLI UFFICI AdE DELLA SARDEGNA</t>
  </si>
  <si>
    <t>Stampa e posa in opera di 14 vetrofanie presso 5 sedi degli uffici dellâ€™Agenzia ubicati nella regione Sardegna â€“ TD 1806468.</t>
  </si>
  <si>
    <t>Stampa e consegna di dÃ©pliant pieghevoli per la divulgazione dei nuovi servizi web dellâ€™Agenzia delle Entrate</t>
  </si>
  <si>
    <t xml:space="preserve">LITOTIPOGRAFIA TROIS ANTONIO DI COSTANTINO TROIS E C . S.A.S. (CF: 00007290927)
</t>
  </si>
  <si>
    <t>LITOTIPOGRAFIA TROIS ANTONIO DI COSTANTINO TROIS E C . S.A.S. (CF: 00007290927)</t>
  </si>
  <si>
    <t>Pubblicaz. avviso su L'Unione Sarda</t>
  </si>
  <si>
    <t xml:space="preserve">PBM PUBBLICITÃ  MULTIMEDIALE SRL (CF: 01959730928)
</t>
  </si>
  <si>
    <t>PBM PUBBLICITÃ  MULTIMEDIALE SRL (CF: 01959730928)</t>
  </si>
  <si>
    <t>Abbonamento servizio di posizionamento in tempo reale e di post-elaborazione â€œSmartNet ITALPOS ODA MEPA 6369419</t>
  </si>
  <si>
    <t xml:space="preserve">LEICA GEOSYSTEMS SPA (CF: 12090330155)
</t>
  </si>
  <si>
    <t>LEICA GEOSYSTEMS SPA (CF: 12090330155)</t>
  </si>
  <si>
    <t>Pubblicaz. avviso su La Nuova Sardegna</t>
  </si>
  <si>
    <t xml:space="preserve">A. MANZONI &amp; C. S.P.A. (CF: 04705810150)
</t>
  </si>
  <si>
    <t>A. MANZONI &amp; C. S.P.A. (CF: 04705810150)</t>
  </si>
  <si>
    <t>TD 1841309 STIPULA CONTRATTO FORNITURA TONER</t>
  </si>
  <si>
    <t>Fornitura di una seduta direzionale mod. Moby H - Trattativa Diretta n. 1843377</t>
  </si>
  <si>
    <t>ODA 6247052 Noleggio fotocopiatori Conv. Consip ed. 32 lotto 3</t>
  </si>
  <si>
    <t xml:space="preserve">ITD SOLUTIONS SPA (CF: 05773090013)
</t>
  </si>
  <si>
    <t>ITD SOLUTIONS SPA (CF: 05773090013)</t>
  </si>
  <si>
    <t>Servizio di manutenzione armadi compattabili DP Sassari TD n. 1699882</t>
  </si>
  <si>
    <t xml:space="preserve">LO GIUDICE MERFORI SRL (CF: 03705240822)
</t>
  </si>
  <si>
    <t>LO GIUDICE MERFORI SRL (CF: 03705240822)</t>
  </si>
  <si>
    <t>Manutenzione serratura volantino armadio compattabile DP Sassari -TD n.  1843097</t>
  </si>
  <si>
    <t>Fornitura carrelli porta pratiche DP Sassari</t>
  </si>
  <si>
    <t xml:space="preserve">GLOBAL EXPRESS SRL (CF: 12329431006)
</t>
  </si>
  <si>
    <t>GLOBAL EXPRESS SRL (CF: 12329431006)</t>
  </si>
  <si>
    <t>Gasolio da riscaldamento per COP/CAM e UT Tempio Pausania 20.000 - 3.000</t>
  </si>
  <si>
    <t>Fornitura bandiere Italiana, Europea e ONU per tutte le sedi dellâ€™AGE site nella regione Sardegna OA MEPA N.  6421706</t>
  </si>
  <si>
    <t xml:space="preserve">CENTRO FORNITURE SNC DI COSTA M. E SCALIATI G (CF: 04960590653)
</t>
  </si>
  <si>
    <t>CENTRO FORNITURE SNC DI COSTA M. E SCALIATI G (CF: 04960590653)</t>
  </si>
  <si>
    <t xml:space="preserve">Fornitura mascherine FFP2 per attivitÃ  esterne DRE â€“ OA MEPA  6407455 </t>
  </si>
  <si>
    <t xml:space="preserve">EASYWORK ITALIA SRL  (CF: 07665750969)
</t>
  </si>
  <si>
    <t>EASYWORK ITALIA SRL  (CF: 07665750969)</t>
  </si>
  <si>
    <t>ACUISTO DISPOSITIVI PER MANUTENZIONE ELIMINACODE PER UT LANUSEI</t>
  </si>
  <si>
    <t>Smaltimento materiale cartaceo derivante da scarto dâ€™archivio della DP di Cagliari TD N. 1854923</t>
  </si>
  <si>
    <t xml:space="preserve">SARDAREC S.R.L. (CF: 03728890926)
</t>
  </si>
  <si>
    <t>SARDAREC S.R.L. (CF: 03728890926)</t>
  </si>
  <si>
    <t>OdA 6494794 Acquisti dispositivi per manutenzione eliminacode UT Lanusei</t>
  </si>
  <si>
    <t>Fornitura mascherine FFP2 tutte le sediâ€“ OA MEPA  6460589</t>
  </si>
  <si>
    <t>Servizio di prelievo, trasporto a discarica e smaltimento arredi obsoleti presso la sede della DP di Oristano TD N. 1946844</t>
  </si>
  <si>
    <t xml:space="preserve">IP IMPRESA SERVIZI SRL (CF: 01174050953)
</t>
  </si>
  <si>
    <t>IP IMPRESA SERVIZI SRL (CF: 01174050953)</t>
  </si>
  <si>
    <t>PUBBLICAZIONE ESTRATTI PER INDAGINE DI MERCATO IMMOBILIARE</t>
  </si>
  <si>
    <t>PUBBLICAZIONE ESTRATTI DI BANDI PER RICERCA IMMOBILIARE SU LA REPUBBLICA TD 1944301</t>
  </si>
  <si>
    <t>Servizio di assistenza generica di cantiere per lâ€™esecuzione di indagini tecniche sullâ€™edificio sede dellâ€™UT di Sanluri â€“TD 1886532</t>
  </si>
  <si>
    <t>Fornitura materiale di cancelleria â€“ Convenzione Sardegna CAT -Ordinativo di fornitura n. 9930</t>
  </si>
  <si>
    <t>ACQUISTO 3.555 DI GASOLIO PER UT TEMPIO</t>
  </si>
  <si>
    <t>Valutazione sicurezza strutturale dellâ€™edificio sede dellâ€™Ufficio Territoriale di Sanluri</t>
  </si>
  <si>
    <t xml:space="preserve">ING. CARLO LOCCI (CF: LCCCRL74H14B354Y)
</t>
  </si>
  <si>
    <t>ING. CARLO LOCCI (CF: LCCCRL74H14B354Y)</t>
  </si>
  <si>
    <t>Affidamento indagini strutturali di supporto alla valutazione della sicurezza strutturale della Sede dellâ€™Ufficio Territoriale di Sanluri TD n. 1852680</t>
  </si>
  <si>
    <t xml:space="preserve">TECNICA PROVE S.R.L. (CF: 03079670927)
</t>
  </si>
  <si>
    <t>TECNICA PROVE S.R.L. (CF: 03079670927)</t>
  </si>
  <si>
    <t>Designazione da parte dellâ€™Avvocatura Distr. Dello Stato di Consulente di parte esperto grafologo in atto di citazione.</t>
  </si>
  <si>
    <t>CONTRATTO PER LA FORNITURA DI TONER ORIGINALE E RIGENERATO PER GLI UFFICI AdE DELLA SARDEGNA LOTTO 2</t>
  </si>
  <si>
    <t>PEZZI MOBILI MILLESIMO 2022</t>
  </si>
  <si>
    <t>SERVIZIO DI RECEPTION PER LA DIREZIONE REGIONALE DELLA SARDEGNA</t>
  </si>
  <si>
    <t xml:space="preserve">FANTASTIC SECURITY GROUP SRL (CF: 04810341216)
</t>
  </si>
  <si>
    <t>FANTASTIC SECURITY GROUP SRL (CF: 04810341216)</t>
  </si>
  <si>
    <t>Servizio di vigilanza privata presso le sedi della Direzione Regionale della Sardegna della'Agenzia delle Entrate</t>
  </si>
  <si>
    <t xml:space="preserve">ALARM SYSTEM S.R.L. (CF: 01100020922)
COOPSERVICE S.COOP.P.A. (CF: 00310180351)
</t>
  </si>
  <si>
    <t>COOPSERVICE S.COOP.P.A. (CF: 00310180351)</t>
  </si>
  <si>
    <t>abbonamento annuale alla rivista â€œIL LAVORO NELLA GIURISPRUDENZA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</si>
</sst>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"6243000E90"</f>
        <v>6243000E90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42186</v>
      </c>
      <c r="J3" s="2">
        <v>42551</v>
      </c>
      <c r="K3">
        <v>686594.63</v>
      </c>
    </row>
    <row r="4" spans="1:11" x14ac:dyDescent="0.25">
      <c r="A4" t="str">
        <f>"6698973765"</f>
        <v>6698973765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42583</v>
      </c>
      <c r="J4" s="2">
        <v>42948</v>
      </c>
      <c r="K4">
        <v>1494040.16</v>
      </c>
    </row>
    <row r="5" spans="1:11" x14ac:dyDescent="0.25">
      <c r="A5" t="str">
        <f>"Z711986B4A"</f>
        <v>Z711986B4A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0</v>
      </c>
      <c r="I5" s="2">
        <v>42481</v>
      </c>
      <c r="J5" s="2">
        <v>43396</v>
      </c>
      <c r="K5">
        <v>2451.96</v>
      </c>
    </row>
    <row r="6" spans="1:11" x14ac:dyDescent="0.25">
      <c r="A6" t="str">
        <f>"6711583D7D"</f>
        <v>6711583D7D</v>
      </c>
      <c r="B6" t="str">
        <f t="shared" si="0"/>
        <v>06363391001</v>
      </c>
      <c r="C6" t="s">
        <v>16</v>
      </c>
      <c r="D6" t="s">
        <v>27</v>
      </c>
      <c r="E6" t="s">
        <v>28</v>
      </c>
      <c r="F6" s="1" t="s">
        <v>29</v>
      </c>
      <c r="G6" t="s">
        <v>30</v>
      </c>
      <c r="H6">
        <v>177991.55</v>
      </c>
      <c r="I6" s="2">
        <v>42644</v>
      </c>
      <c r="J6" s="2">
        <v>44196</v>
      </c>
      <c r="K6">
        <v>187402.68</v>
      </c>
    </row>
    <row r="7" spans="1:11" x14ac:dyDescent="0.25">
      <c r="A7" t="str">
        <f>"6698514C9C"</f>
        <v>6698514C9C</v>
      </c>
      <c r="B7" t="str">
        <f t="shared" si="0"/>
        <v>06363391001</v>
      </c>
      <c r="C7" t="s">
        <v>16</v>
      </c>
      <c r="D7" t="s">
        <v>31</v>
      </c>
      <c r="E7" t="s">
        <v>18</v>
      </c>
      <c r="F7" s="1" t="s">
        <v>32</v>
      </c>
      <c r="G7" t="s">
        <v>33</v>
      </c>
      <c r="H7">
        <v>249908</v>
      </c>
      <c r="I7" s="2">
        <v>42564</v>
      </c>
      <c r="J7" s="2">
        <v>44390</v>
      </c>
      <c r="K7">
        <v>248658.62</v>
      </c>
    </row>
    <row r="8" spans="1:11" x14ac:dyDescent="0.25">
      <c r="A8" t="str">
        <f>"6953617247"</f>
        <v>6953617247</v>
      </c>
      <c r="B8" t="str">
        <f t="shared" si="0"/>
        <v>06363391001</v>
      </c>
      <c r="C8" t="s">
        <v>16</v>
      </c>
      <c r="D8" t="s">
        <v>34</v>
      </c>
      <c r="E8" t="s">
        <v>18</v>
      </c>
      <c r="F8" s="1" t="s">
        <v>35</v>
      </c>
      <c r="G8" t="s">
        <v>36</v>
      </c>
      <c r="H8">
        <v>149318.5</v>
      </c>
      <c r="I8" s="2">
        <v>42765</v>
      </c>
      <c r="J8" s="2">
        <v>44255</v>
      </c>
      <c r="K8">
        <v>149528.62</v>
      </c>
    </row>
    <row r="9" spans="1:11" x14ac:dyDescent="0.25">
      <c r="A9" t="str">
        <f>"5688186793"</f>
        <v>5688186793</v>
      </c>
      <c r="B9" t="str">
        <f t="shared" si="0"/>
        <v>06363391001</v>
      </c>
      <c r="C9" t="s">
        <v>16</v>
      </c>
      <c r="D9" t="s">
        <v>37</v>
      </c>
      <c r="E9" t="s">
        <v>18</v>
      </c>
      <c r="F9" s="1" t="s">
        <v>38</v>
      </c>
      <c r="G9" t="s">
        <v>39</v>
      </c>
      <c r="H9">
        <v>4300000</v>
      </c>
      <c r="I9" s="2">
        <v>42522</v>
      </c>
      <c r="J9" s="2">
        <v>43863</v>
      </c>
      <c r="K9">
        <v>241396.15</v>
      </c>
    </row>
    <row r="10" spans="1:11" x14ac:dyDescent="0.25">
      <c r="A10" t="str">
        <f>"707840221E"</f>
        <v>707840221E</v>
      </c>
      <c r="B10" t="str">
        <f t="shared" si="0"/>
        <v>06363391001</v>
      </c>
      <c r="C10" t="s">
        <v>16</v>
      </c>
      <c r="D10" t="s">
        <v>40</v>
      </c>
      <c r="E10" t="s">
        <v>41</v>
      </c>
      <c r="F10" s="1" t="s">
        <v>42</v>
      </c>
      <c r="G10" t="s">
        <v>43</v>
      </c>
      <c r="H10">
        <v>201717.11</v>
      </c>
      <c r="I10" s="2">
        <v>42999</v>
      </c>
      <c r="J10" s="2">
        <v>43364</v>
      </c>
      <c r="K10">
        <v>131241.42000000001</v>
      </c>
    </row>
    <row r="11" spans="1:11" x14ac:dyDescent="0.25">
      <c r="A11" t="str">
        <f>"742159806B"</f>
        <v>742159806B</v>
      </c>
      <c r="B11" t="str">
        <f t="shared" si="0"/>
        <v>06363391001</v>
      </c>
      <c r="C11" t="s">
        <v>16</v>
      </c>
      <c r="D11" t="s">
        <v>44</v>
      </c>
      <c r="E11" t="s">
        <v>41</v>
      </c>
      <c r="F11" s="1" t="s">
        <v>45</v>
      </c>
      <c r="G11" t="s">
        <v>46</v>
      </c>
      <c r="H11">
        <v>135000</v>
      </c>
      <c r="I11" s="2">
        <v>43298</v>
      </c>
      <c r="J11" s="2">
        <v>44394</v>
      </c>
      <c r="K11">
        <v>109662.01</v>
      </c>
    </row>
    <row r="12" spans="1:11" x14ac:dyDescent="0.25">
      <c r="A12" t="str">
        <f>"7421640313"</f>
        <v>7421640313</v>
      </c>
      <c r="B12" t="str">
        <f t="shared" si="0"/>
        <v>06363391001</v>
      </c>
      <c r="C12" t="s">
        <v>16</v>
      </c>
      <c r="D12" t="s">
        <v>47</v>
      </c>
      <c r="E12" t="s">
        <v>41</v>
      </c>
      <c r="F12" s="1" t="s">
        <v>48</v>
      </c>
      <c r="G12" t="s">
        <v>46</v>
      </c>
      <c r="H12">
        <v>80000</v>
      </c>
      <c r="I12" s="2">
        <v>43298</v>
      </c>
      <c r="J12" s="2">
        <v>44394</v>
      </c>
      <c r="K12">
        <v>9212</v>
      </c>
    </row>
    <row r="13" spans="1:11" x14ac:dyDescent="0.25">
      <c r="A13" t="str">
        <f>"763596667B"</f>
        <v>763596667B</v>
      </c>
      <c r="B13" t="str">
        <f t="shared" si="0"/>
        <v>06363391001</v>
      </c>
      <c r="C13" t="s">
        <v>16</v>
      </c>
      <c r="D13" t="s">
        <v>49</v>
      </c>
      <c r="E13" t="s">
        <v>41</v>
      </c>
      <c r="F13" s="1" t="s">
        <v>50</v>
      </c>
      <c r="G13" t="s">
        <v>51</v>
      </c>
      <c r="H13">
        <v>99535</v>
      </c>
      <c r="I13" s="2">
        <v>43466</v>
      </c>
      <c r="J13" s="2">
        <v>43830</v>
      </c>
      <c r="K13">
        <v>76609.990000000005</v>
      </c>
    </row>
    <row r="14" spans="1:11" x14ac:dyDescent="0.25">
      <c r="A14" t="str">
        <f>"7952828148"</f>
        <v>7952828148</v>
      </c>
      <c r="B14" t="str">
        <f t="shared" si="0"/>
        <v>06363391001</v>
      </c>
      <c r="C14" t="s">
        <v>16</v>
      </c>
      <c r="D14" t="s">
        <v>52</v>
      </c>
      <c r="E14" t="s">
        <v>18</v>
      </c>
      <c r="F14" s="1" t="s">
        <v>53</v>
      </c>
      <c r="G14" t="s">
        <v>54</v>
      </c>
      <c r="H14">
        <v>0</v>
      </c>
      <c r="I14" s="2">
        <v>43709</v>
      </c>
      <c r="J14" s="2">
        <v>44255</v>
      </c>
      <c r="K14">
        <v>729055.27</v>
      </c>
    </row>
    <row r="15" spans="1:11" x14ac:dyDescent="0.25">
      <c r="A15" t="str">
        <f>"7346186875"</f>
        <v>7346186875</v>
      </c>
      <c r="B15" t="str">
        <f t="shared" si="0"/>
        <v>06363391001</v>
      </c>
      <c r="C15" t="s">
        <v>16</v>
      </c>
      <c r="D15" t="s">
        <v>55</v>
      </c>
      <c r="E15" t="s">
        <v>18</v>
      </c>
      <c r="F15" s="1" t="s">
        <v>56</v>
      </c>
      <c r="G15" t="s">
        <v>57</v>
      </c>
      <c r="H15">
        <v>2507919.84</v>
      </c>
      <c r="I15" s="2">
        <v>43112</v>
      </c>
      <c r="J15" s="2">
        <v>44208</v>
      </c>
      <c r="K15">
        <v>2046704.94</v>
      </c>
    </row>
    <row r="16" spans="1:11" x14ac:dyDescent="0.25">
      <c r="A16" t="str">
        <f>"8046038899"</f>
        <v>8046038899</v>
      </c>
      <c r="B16" t="str">
        <f t="shared" si="0"/>
        <v>06363391001</v>
      </c>
      <c r="C16" t="s">
        <v>16</v>
      </c>
      <c r="D16" t="s">
        <v>58</v>
      </c>
      <c r="E16" t="s">
        <v>41</v>
      </c>
      <c r="F16" s="1" t="s">
        <v>59</v>
      </c>
      <c r="G16" t="s">
        <v>60</v>
      </c>
      <c r="H16">
        <v>79652.429999999993</v>
      </c>
      <c r="I16" s="2">
        <v>43775</v>
      </c>
      <c r="J16" s="2">
        <v>44505</v>
      </c>
      <c r="K16">
        <v>15365.54</v>
      </c>
    </row>
    <row r="17" spans="1:11" x14ac:dyDescent="0.25">
      <c r="A17" t="str">
        <f>"ZDB2A8B6D5"</f>
        <v>ZDB2A8B6D5</v>
      </c>
      <c r="B17" t="str">
        <f t="shared" si="0"/>
        <v>06363391001</v>
      </c>
      <c r="C17" t="s">
        <v>16</v>
      </c>
      <c r="D17" t="s">
        <v>61</v>
      </c>
      <c r="E17" t="s">
        <v>62</v>
      </c>
      <c r="F17" s="1" t="s">
        <v>63</v>
      </c>
      <c r="G17" t="s">
        <v>30</v>
      </c>
      <c r="H17">
        <v>5500</v>
      </c>
      <c r="I17" s="2">
        <v>43804</v>
      </c>
      <c r="J17" s="2">
        <v>43819</v>
      </c>
      <c r="K17">
        <v>9546</v>
      </c>
    </row>
    <row r="18" spans="1:11" x14ac:dyDescent="0.25">
      <c r="A18" t="str">
        <f>"6665615F7E"</f>
        <v>6665615F7E</v>
      </c>
      <c r="B18" t="str">
        <f t="shared" si="0"/>
        <v>06363391001</v>
      </c>
      <c r="C18" t="s">
        <v>16</v>
      </c>
      <c r="D18" t="s">
        <v>64</v>
      </c>
      <c r="E18" t="s">
        <v>18</v>
      </c>
      <c r="F18" s="1" t="s">
        <v>65</v>
      </c>
      <c r="G18" t="s">
        <v>66</v>
      </c>
      <c r="H18">
        <v>3050719.03</v>
      </c>
      <c r="I18" s="2">
        <v>42492</v>
      </c>
      <c r="J18" s="2">
        <v>44034</v>
      </c>
      <c r="K18">
        <v>2635998.66</v>
      </c>
    </row>
    <row r="19" spans="1:11" x14ac:dyDescent="0.25">
      <c r="A19" t="str">
        <f>"Z33109EDE3"</f>
        <v>Z33109EDE3</v>
      </c>
      <c r="B19" t="str">
        <f t="shared" si="0"/>
        <v>06363391001</v>
      </c>
      <c r="C19" t="s">
        <v>16</v>
      </c>
      <c r="D19" t="s">
        <v>67</v>
      </c>
      <c r="E19" t="s">
        <v>62</v>
      </c>
      <c r="F19" s="1" t="s">
        <v>68</v>
      </c>
      <c r="G19" t="s">
        <v>69</v>
      </c>
      <c r="H19">
        <v>147.53</v>
      </c>
      <c r="I19" s="2">
        <v>41886</v>
      </c>
      <c r="J19" s="2">
        <v>42264</v>
      </c>
      <c r="K19">
        <v>147.53</v>
      </c>
    </row>
    <row r="20" spans="1:11" x14ac:dyDescent="0.25">
      <c r="A20" t="str">
        <f>"ZCB2958F1E"</f>
        <v>ZCB2958F1E</v>
      </c>
      <c r="B20" t="str">
        <f t="shared" si="0"/>
        <v>06363391001</v>
      </c>
      <c r="C20" t="s">
        <v>16</v>
      </c>
      <c r="D20" t="s">
        <v>70</v>
      </c>
      <c r="E20" t="s">
        <v>62</v>
      </c>
      <c r="F20" s="1" t="s">
        <v>71</v>
      </c>
      <c r="G20" t="s">
        <v>72</v>
      </c>
      <c r="H20">
        <v>2100</v>
      </c>
      <c r="I20" s="2">
        <v>43675</v>
      </c>
      <c r="J20" s="2">
        <v>43711</v>
      </c>
      <c r="K20">
        <v>2100</v>
      </c>
    </row>
    <row r="21" spans="1:11" x14ac:dyDescent="0.25">
      <c r="A21" t="str">
        <f>"7726182714"</f>
        <v>7726182714</v>
      </c>
      <c r="B21" t="str">
        <f t="shared" si="0"/>
        <v>06363391001</v>
      </c>
      <c r="C21" t="s">
        <v>16</v>
      </c>
      <c r="D21" t="s">
        <v>73</v>
      </c>
      <c r="E21" t="s">
        <v>41</v>
      </c>
      <c r="F21" s="1" t="s">
        <v>74</v>
      </c>
      <c r="G21" t="s">
        <v>75</v>
      </c>
      <c r="H21">
        <v>44751</v>
      </c>
      <c r="I21" s="2">
        <v>43509</v>
      </c>
      <c r="J21" s="2">
        <v>44196</v>
      </c>
      <c r="K21">
        <v>43676.51</v>
      </c>
    </row>
    <row r="22" spans="1:11" x14ac:dyDescent="0.25">
      <c r="A22" t="str">
        <f>"ZF52D352B1"</f>
        <v>ZF52D352B1</v>
      </c>
      <c r="B22" t="str">
        <f t="shared" si="0"/>
        <v>06363391001</v>
      </c>
      <c r="C22" t="s">
        <v>16</v>
      </c>
      <c r="D22" t="s">
        <v>76</v>
      </c>
      <c r="E22" t="s">
        <v>62</v>
      </c>
      <c r="F22" s="1" t="s">
        <v>77</v>
      </c>
      <c r="G22" t="s">
        <v>78</v>
      </c>
      <c r="H22">
        <v>1470</v>
      </c>
      <c r="I22" s="2">
        <v>44009</v>
      </c>
      <c r="J22" s="2">
        <v>45103</v>
      </c>
      <c r="K22">
        <v>980</v>
      </c>
    </row>
    <row r="23" spans="1:11" x14ac:dyDescent="0.25">
      <c r="A23" t="str">
        <f>"827645283F"</f>
        <v>827645283F</v>
      </c>
      <c r="B23" t="str">
        <f t="shared" si="0"/>
        <v>06363391001</v>
      </c>
      <c r="C23" t="s">
        <v>16</v>
      </c>
      <c r="D23" t="s">
        <v>79</v>
      </c>
      <c r="E23" t="s">
        <v>41</v>
      </c>
      <c r="F23" s="1" t="s">
        <v>80</v>
      </c>
      <c r="G23" t="s">
        <v>46</v>
      </c>
      <c r="H23">
        <v>246232.38</v>
      </c>
      <c r="I23" s="2">
        <v>44046</v>
      </c>
      <c r="J23" s="2">
        <v>44410</v>
      </c>
      <c r="K23">
        <v>199561.17</v>
      </c>
    </row>
    <row r="24" spans="1:11" x14ac:dyDescent="0.25">
      <c r="A24" t="str">
        <f>"8321711D26"</f>
        <v>8321711D26</v>
      </c>
      <c r="B24" t="str">
        <f t="shared" si="0"/>
        <v>06363391001</v>
      </c>
      <c r="C24" t="s">
        <v>16</v>
      </c>
      <c r="D24" t="s">
        <v>81</v>
      </c>
      <c r="E24" t="s">
        <v>41</v>
      </c>
      <c r="F24" s="1" t="s">
        <v>82</v>
      </c>
      <c r="G24" t="s">
        <v>83</v>
      </c>
      <c r="H24">
        <v>124577</v>
      </c>
      <c r="I24" s="2">
        <v>44027</v>
      </c>
      <c r="J24" s="2">
        <v>44757</v>
      </c>
      <c r="K24">
        <v>77676.759999999995</v>
      </c>
    </row>
    <row r="25" spans="1:11" x14ac:dyDescent="0.25">
      <c r="A25" t="str">
        <f>"ZE32F1AEEB"</f>
        <v>ZE32F1AEEB</v>
      </c>
      <c r="B25" t="str">
        <f t="shared" si="0"/>
        <v>06363391001</v>
      </c>
      <c r="C25" t="s">
        <v>16</v>
      </c>
      <c r="D25" t="s">
        <v>84</v>
      </c>
      <c r="E25" t="s">
        <v>62</v>
      </c>
      <c r="F25" s="1" t="s">
        <v>85</v>
      </c>
      <c r="G25" t="s">
        <v>86</v>
      </c>
      <c r="H25">
        <v>2870</v>
      </c>
      <c r="I25" s="2">
        <v>44149</v>
      </c>
      <c r="J25" s="2">
        <v>44694</v>
      </c>
      <c r="K25">
        <v>2652.5</v>
      </c>
    </row>
    <row r="26" spans="1:11" x14ac:dyDescent="0.25">
      <c r="A26" t="str">
        <f>"Z332F9F942"</f>
        <v>Z332F9F942</v>
      </c>
      <c r="B26" t="str">
        <f t="shared" si="0"/>
        <v>06363391001</v>
      </c>
      <c r="C26" t="s">
        <v>16</v>
      </c>
      <c r="D26" t="s">
        <v>87</v>
      </c>
      <c r="E26" t="s">
        <v>62</v>
      </c>
      <c r="F26" s="1" t="s">
        <v>88</v>
      </c>
      <c r="G26" t="s">
        <v>89</v>
      </c>
      <c r="H26">
        <v>28305</v>
      </c>
      <c r="I26" s="2">
        <v>44179</v>
      </c>
      <c r="J26" s="2">
        <v>44286</v>
      </c>
      <c r="K26">
        <v>28255</v>
      </c>
    </row>
    <row r="27" spans="1:11" x14ac:dyDescent="0.25">
      <c r="A27" t="str">
        <f>"Z442D816BB"</f>
        <v>Z442D816BB</v>
      </c>
      <c r="B27" t="str">
        <f t="shared" si="0"/>
        <v>06363391001</v>
      </c>
      <c r="C27" t="s">
        <v>16</v>
      </c>
      <c r="D27" t="s">
        <v>90</v>
      </c>
      <c r="E27" t="s">
        <v>62</v>
      </c>
      <c r="F27" s="1" t="s">
        <v>91</v>
      </c>
      <c r="G27" t="s">
        <v>92</v>
      </c>
      <c r="H27">
        <v>8720</v>
      </c>
      <c r="I27" s="2">
        <v>44162</v>
      </c>
      <c r="J27" s="2">
        <v>44766</v>
      </c>
      <c r="K27">
        <v>1584</v>
      </c>
    </row>
    <row r="28" spans="1:11" x14ac:dyDescent="0.25">
      <c r="A28" t="str">
        <f>"ZBD300EBC4"</f>
        <v>ZBD300EBC4</v>
      </c>
      <c r="B28" t="str">
        <f t="shared" si="0"/>
        <v>06363391001</v>
      </c>
      <c r="C28" t="s">
        <v>16</v>
      </c>
      <c r="D28" t="s">
        <v>93</v>
      </c>
      <c r="E28" t="s">
        <v>62</v>
      </c>
      <c r="F28" s="1" t="s">
        <v>94</v>
      </c>
      <c r="G28" t="s">
        <v>95</v>
      </c>
      <c r="H28">
        <v>576</v>
      </c>
      <c r="I28" s="2">
        <v>44195</v>
      </c>
      <c r="J28" s="2">
        <v>44195</v>
      </c>
      <c r="K28">
        <v>576</v>
      </c>
    </row>
    <row r="29" spans="1:11" x14ac:dyDescent="0.25">
      <c r="A29" t="str">
        <f>"ZFA2FEEDB2"</f>
        <v>ZFA2FEEDB2</v>
      </c>
      <c r="B29" t="str">
        <f t="shared" si="0"/>
        <v>06363391001</v>
      </c>
      <c r="C29" t="s">
        <v>16</v>
      </c>
      <c r="D29" t="s">
        <v>96</v>
      </c>
      <c r="E29" t="s">
        <v>62</v>
      </c>
      <c r="F29" s="1" t="s">
        <v>97</v>
      </c>
      <c r="G29" t="s">
        <v>98</v>
      </c>
      <c r="H29">
        <v>140</v>
      </c>
      <c r="I29" s="2">
        <v>44197</v>
      </c>
      <c r="J29" s="2">
        <v>44561</v>
      </c>
      <c r="K29">
        <v>140</v>
      </c>
    </row>
    <row r="30" spans="1:11" x14ac:dyDescent="0.25">
      <c r="A30" t="str">
        <f>"ZED2FEEE1D"</f>
        <v>ZED2FEEE1D</v>
      </c>
      <c r="B30" t="str">
        <f t="shared" si="0"/>
        <v>06363391001</v>
      </c>
      <c r="C30" t="s">
        <v>16</v>
      </c>
      <c r="D30" t="s">
        <v>99</v>
      </c>
      <c r="E30" t="s">
        <v>62</v>
      </c>
      <c r="F30" s="1" t="s">
        <v>100</v>
      </c>
      <c r="G30" t="s">
        <v>101</v>
      </c>
      <c r="H30">
        <v>180</v>
      </c>
      <c r="I30" s="2">
        <v>44197</v>
      </c>
      <c r="J30" s="2">
        <v>44561</v>
      </c>
      <c r="K30">
        <v>180</v>
      </c>
    </row>
    <row r="31" spans="1:11" x14ac:dyDescent="0.25">
      <c r="A31" t="str">
        <f>"ZF73026FFA"</f>
        <v>ZF73026FFA</v>
      </c>
      <c r="B31" t="str">
        <f t="shared" si="0"/>
        <v>06363391001</v>
      </c>
      <c r="C31" t="s">
        <v>16</v>
      </c>
      <c r="D31" t="s">
        <v>102</v>
      </c>
      <c r="E31" t="s">
        <v>18</v>
      </c>
      <c r="F31" s="1" t="s">
        <v>103</v>
      </c>
      <c r="G31" t="s">
        <v>104</v>
      </c>
      <c r="H31">
        <v>0</v>
      </c>
      <c r="I31" s="2">
        <v>44210</v>
      </c>
      <c r="J31" s="2">
        <v>44218</v>
      </c>
      <c r="K31">
        <v>2164.08</v>
      </c>
    </row>
    <row r="32" spans="1:11" x14ac:dyDescent="0.25">
      <c r="A32" t="str">
        <f>"Z202E85114"</f>
        <v>Z202E85114</v>
      </c>
      <c r="B32" t="str">
        <f t="shared" si="0"/>
        <v>06363391001</v>
      </c>
      <c r="C32" t="s">
        <v>16</v>
      </c>
      <c r="D32" t="s">
        <v>105</v>
      </c>
      <c r="E32" t="s">
        <v>62</v>
      </c>
      <c r="F32" s="1" t="s">
        <v>106</v>
      </c>
      <c r="G32" t="s">
        <v>107</v>
      </c>
      <c r="H32">
        <v>179.5</v>
      </c>
      <c r="I32" s="2">
        <v>44207</v>
      </c>
      <c r="J32" s="2">
        <v>44218</v>
      </c>
      <c r="K32">
        <v>141</v>
      </c>
    </row>
    <row r="33" spans="1:11" x14ac:dyDescent="0.25">
      <c r="A33" t="str">
        <f>"8549107247"</f>
        <v>8549107247</v>
      </c>
      <c r="B33" t="str">
        <f t="shared" si="0"/>
        <v>06363391001</v>
      </c>
      <c r="C33" t="s">
        <v>16</v>
      </c>
      <c r="D33" t="s">
        <v>108</v>
      </c>
      <c r="E33" t="s">
        <v>18</v>
      </c>
      <c r="F33" s="1" t="s">
        <v>22</v>
      </c>
      <c r="G33" t="s">
        <v>23</v>
      </c>
      <c r="H33">
        <v>0</v>
      </c>
      <c r="I33" s="2">
        <v>44256</v>
      </c>
      <c r="J33" s="2">
        <v>44804</v>
      </c>
      <c r="K33">
        <v>269123.15000000002</v>
      </c>
    </row>
    <row r="34" spans="1:11" x14ac:dyDescent="0.25">
      <c r="A34" t="str">
        <f>"854096641C"</f>
        <v>854096641C</v>
      </c>
      <c r="B34" t="str">
        <f t="shared" si="0"/>
        <v>06363391001</v>
      </c>
      <c r="C34" t="s">
        <v>16</v>
      </c>
      <c r="D34" t="s">
        <v>109</v>
      </c>
      <c r="E34" t="s">
        <v>18</v>
      </c>
      <c r="F34" s="1" t="s">
        <v>110</v>
      </c>
      <c r="G34" t="s">
        <v>111</v>
      </c>
      <c r="H34">
        <v>812910.12</v>
      </c>
      <c r="I34" s="2">
        <v>44896</v>
      </c>
      <c r="J34" s="2">
        <v>44896</v>
      </c>
      <c r="K34">
        <v>308231.64</v>
      </c>
    </row>
    <row r="35" spans="1:11" x14ac:dyDescent="0.25">
      <c r="A35" t="str">
        <f>"8435457753"</f>
        <v>8435457753</v>
      </c>
      <c r="B35" t="str">
        <f t="shared" ref="B35:B66" si="1">"06363391001"</f>
        <v>06363391001</v>
      </c>
      <c r="C35" t="s">
        <v>16</v>
      </c>
      <c r="D35" t="s">
        <v>112</v>
      </c>
      <c r="E35" t="s">
        <v>18</v>
      </c>
      <c r="F35" s="1" t="s">
        <v>113</v>
      </c>
      <c r="G35" s="1" t="s">
        <v>113</v>
      </c>
      <c r="H35">
        <v>1131561.42</v>
      </c>
      <c r="I35" s="2">
        <v>44105</v>
      </c>
      <c r="J35" s="2">
        <v>45199</v>
      </c>
      <c r="K35">
        <v>375764.68</v>
      </c>
    </row>
    <row r="36" spans="1:11" x14ac:dyDescent="0.25">
      <c r="A36" t="str">
        <f>"8522149BD2"</f>
        <v>8522149BD2</v>
      </c>
      <c r="B36" t="str">
        <f t="shared" si="1"/>
        <v>06363391001</v>
      </c>
      <c r="C36" t="s">
        <v>16</v>
      </c>
      <c r="D36" t="s">
        <v>114</v>
      </c>
      <c r="E36" t="s">
        <v>41</v>
      </c>
      <c r="F36" s="1" t="s">
        <v>115</v>
      </c>
      <c r="G36" t="s">
        <v>75</v>
      </c>
      <c r="H36">
        <v>35536.31</v>
      </c>
      <c r="I36" s="2">
        <v>44194</v>
      </c>
      <c r="J36" s="2">
        <v>44926</v>
      </c>
      <c r="K36">
        <v>12350.85</v>
      </c>
    </row>
    <row r="37" spans="1:11" x14ac:dyDescent="0.25">
      <c r="A37" t="str">
        <f>"8487500A90"</f>
        <v>8487500A90</v>
      </c>
      <c r="B37" t="str">
        <f t="shared" si="1"/>
        <v>06363391001</v>
      </c>
      <c r="C37" t="s">
        <v>16</v>
      </c>
      <c r="D37" t="s">
        <v>116</v>
      </c>
      <c r="E37" t="s">
        <v>41</v>
      </c>
      <c r="F37" s="1" t="s">
        <v>117</v>
      </c>
      <c r="G37" t="s">
        <v>118</v>
      </c>
      <c r="H37">
        <v>32135</v>
      </c>
      <c r="I37" s="2">
        <v>44181</v>
      </c>
      <c r="J37" s="2">
        <v>44546</v>
      </c>
      <c r="K37">
        <v>25319</v>
      </c>
    </row>
    <row r="38" spans="1:11" x14ac:dyDescent="0.25">
      <c r="A38" t="str">
        <f>"Z9D2EC7B34"</f>
        <v>Z9D2EC7B34</v>
      </c>
      <c r="B38" t="str">
        <f t="shared" si="1"/>
        <v>06363391001</v>
      </c>
      <c r="C38" t="s">
        <v>16</v>
      </c>
      <c r="D38" t="s">
        <v>119</v>
      </c>
      <c r="E38" t="s">
        <v>62</v>
      </c>
      <c r="F38" s="1" t="s">
        <v>94</v>
      </c>
      <c r="G38" t="s">
        <v>95</v>
      </c>
      <c r="H38">
        <v>2654.4</v>
      </c>
      <c r="I38" s="2">
        <v>44208</v>
      </c>
      <c r="J38" s="2">
        <v>44208</v>
      </c>
      <c r="K38">
        <v>2654.4</v>
      </c>
    </row>
    <row r="39" spans="1:11" x14ac:dyDescent="0.25">
      <c r="A39" t="str">
        <f>"ZB8307044E"</f>
        <v>ZB8307044E</v>
      </c>
      <c r="B39" t="str">
        <f t="shared" si="1"/>
        <v>06363391001</v>
      </c>
      <c r="C39" t="s">
        <v>16</v>
      </c>
      <c r="D39" t="s">
        <v>120</v>
      </c>
      <c r="E39" t="s">
        <v>18</v>
      </c>
      <c r="F39" s="1" t="s">
        <v>103</v>
      </c>
      <c r="G39" t="s">
        <v>104</v>
      </c>
      <c r="H39">
        <v>0</v>
      </c>
      <c r="I39" s="2">
        <v>44229</v>
      </c>
      <c r="J39" s="2">
        <v>44229</v>
      </c>
      <c r="K39">
        <v>1095.57</v>
      </c>
    </row>
    <row r="40" spans="1:11" x14ac:dyDescent="0.25">
      <c r="A40" t="str">
        <f>"Z0D309B496"</f>
        <v>Z0D309B496</v>
      </c>
      <c r="B40" t="str">
        <f t="shared" si="1"/>
        <v>06363391001</v>
      </c>
      <c r="C40" t="s">
        <v>16</v>
      </c>
      <c r="D40" t="s">
        <v>121</v>
      </c>
      <c r="E40" t="s">
        <v>18</v>
      </c>
      <c r="F40" s="1" t="s">
        <v>122</v>
      </c>
      <c r="G40" t="s">
        <v>123</v>
      </c>
      <c r="H40">
        <v>2922</v>
      </c>
      <c r="I40" s="2">
        <v>44250</v>
      </c>
      <c r="J40" s="2">
        <v>44277</v>
      </c>
      <c r="K40">
        <v>2922</v>
      </c>
    </row>
    <row r="41" spans="1:11" x14ac:dyDescent="0.25">
      <c r="A41" t="str">
        <f>"ZA9306AFDD"</f>
        <v>ZA9306AFDD</v>
      </c>
      <c r="B41" t="str">
        <f t="shared" si="1"/>
        <v>06363391001</v>
      </c>
      <c r="C41" t="s">
        <v>16</v>
      </c>
      <c r="D41" t="s">
        <v>124</v>
      </c>
      <c r="E41" t="s">
        <v>62</v>
      </c>
      <c r="F41" s="1" t="s">
        <v>125</v>
      </c>
      <c r="G41" t="s">
        <v>126</v>
      </c>
      <c r="H41">
        <v>9368.39</v>
      </c>
      <c r="I41" s="2">
        <v>44244</v>
      </c>
      <c r="J41" s="2">
        <v>44271</v>
      </c>
      <c r="K41">
        <v>9368.39</v>
      </c>
    </row>
    <row r="42" spans="1:11" x14ac:dyDescent="0.25">
      <c r="A42" t="str">
        <f>"8621256583"</f>
        <v>8621256583</v>
      </c>
      <c r="B42" t="str">
        <f t="shared" si="1"/>
        <v>06363391001</v>
      </c>
      <c r="C42" t="s">
        <v>16</v>
      </c>
      <c r="D42" t="s">
        <v>127</v>
      </c>
      <c r="E42" t="s">
        <v>18</v>
      </c>
      <c r="F42" s="1" t="s">
        <v>38</v>
      </c>
      <c r="G42" t="s">
        <v>39</v>
      </c>
      <c r="H42">
        <v>58105</v>
      </c>
      <c r="I42" s="2">
        <v>44232</v>
      </c>
      <c r="J42" s="2">
        <v>44959</v>
      </c>
      <c r="K42">
        <v>5692.32</v>
      </c>
    </row>
    <row r="43" spans="1:11" x14ac:dyDescent="0.25">
      <c r="A43" t="str">
        <f>"Z6330D7BF5"</f>
        <v>Z6330D7BF5</v>
      </c>
      <c r="B43" t="str">
        <f t="shared" si="1"/>
        <v>06363391001</v>
      </c>
      <c r="C43" t="s">
        <v>16</v>
      </c>
      <c r="D43" t="s">
        <v>128</v>
      </c>
      <c r="E43" t="s">
        <v>62</v>
      </c>
      <c r="F43" s="1" t="s">
        <v>94</v>
      </c>
      <c r="G43" t="s">
        <v>95</v>
      </c>
      <c r="H43">
        <v>585.6</v>
      </c>
      <c r="I43" s="2">
        <v>44229</v>
      </c>
      <c r="J43" s="2">
        <v>44229</v>
      </c>
      <c r="K43">
        <v>480</v>
      </c>
    </row>
    <row r="44" spans="1:11" x14ac:dyDescent="0.25">
      <c r="A44" t="str">
        <f>"Z8C30D7C39"</f>
        <v>Z8C30D7C39</v>
      </c>
      <c r="B44" t="str">
        <f t="shared" si="1"/>
        <v>06363391001</v>
      </c>
      <c r="C44" t="s">
        <v>16</v>
      </c>
      <c r="D44" t="s">
        <v>129</v>
      </c>
      <c r="E44" t="s">
        <v>62</v>
      </c>
      <c r="F44" s="1" t="s">
        <v>94</v>
      </c>
      <c r="G44" t="s">
        <v>95</v>
      </c>
      <c r="H44">
        <v>660</v>
      </c>
      <c r="I44" s="2">
        <v>44236</v>
      </c>
      <c r="J44" s="2">
        <v>44236</v>
      </c>
      <c r="K44">
        <v>660</v>
      </c>
    </row>
    <row r="45" spans="1:11" x14ac:dyDescent="0.25">
      <c r="A45" t="str">
        <f>"0000000000"</f>
        <v>0000000000</v>
      </c>
      <c r="B45" t="str">
        <f t="shared" si="1"/>
        <v>06363391001</v>
      </c>
      <c r="C45" t="s">
        <v>16</v>
      </c>
      <c r="D45" t="s">
        <v>130</v>
      </c>
      <c r="E45" t="s">
        <v>62</v>
      </c>
      <c r="F45" s="1" t="s">
        <v>131</v>
      </c>
      <c r="G45" t="s">
        <v>132</v>
      </c>
      <c r="H45">
        <v>0</v>
      </c>
      <c r="I45" s="2">
        <v>44256</v>
      </c>
      <c r="K45">
        <v>4845.1499999999996</v>
      </c>
    </row>
    <row r="46" spans="1:11" x14ac:dyDescent="0.25">
      <c r="A46" t="str">
        <f>"Z56311470A"</f>
        <v>Z56311470A</v>
      </c>
      <c r="B46" t="str">
        <f t="shared" si="1"/>
        <v>06363391001</v>
      </c>
      <c r="C46" t="s">
        <v>16</v>
      </c>
      <c r="D46" t="s">
        <v>133</v>
      </c>
      <c r="E46" t="s">
        <v>18</v>
      </c>
      <c r="F46" s="1" t="s">
        <v>103</v>
      </c>
      <c r="G46" t="s">
        <v>104</v>
      </c>
      <c r="H46">
        <v>0</v>
      </c>
      <c r="I46" s="2">
        <v>44277</v>
      </c>
      <c r="J46" s="2">
        <v>44279</v>
      </c>
      <c r="K46">
        <v>1587.2</v>
      </c>
    </row>
    <row r="47" spans="1:11" x14ac:dyDescent="0.25">
      <c r="A47" t="str">
        <f>"Z493106207"</f>
        <v>Z493106207</v>
      </c>
      <c r="B47" t="str">
        <f t="shared" si="1"/>
        <v>06363391001</v>
      </c>
      <c r="C47" t="s">
        <v>16</v>
      </c>
      <c r="D47" t="s">
        <v>134</v>
      </c>
      <c r="E47" t="s">
        <v>62</v>
      </c>
      <c r="F47" s="1" t="s">
        <v>135</v>
      </c>
      <c r="G47" t="s">
        <v>136</v>
      </c>
      <c r="H47">
        <v>2682</v>
      </c>
      <c r="I47" s="2">
        <v>44265</v>
      </c>
      <c r="J47" s="2">
        <v>45361</v>
      </c>
      <c r="K47">
        <v>2682</v>
      </c>
    </row>
    <row r="48" spans="1:11" x14ac:dyDescent="0.25">
      <c r="A48" t="str">
        <f>"Z533062016"</f>
        <v>Z533062016</v>
      </c>
      <c r="B48" t="str">
        <f t="shared" si="1"/>
        <v>06363391001</v>
      </c>
      <c r="C48" t="s">
        <v>16</v>
      </c>
      <c r="D48" t="s">
        <v>137</v>
      </c>
      <c r="E48" t="s">
        <v>62</v>
      </c>
      <c r="F48" s="1" t="s">
        <v>138</v>
      </c>
      <c r="G48" t="s">
        <v>139</v>
      </c>
      <c r="H48">
        <v>12600</v>
      </c>
      <c r="I48" s="2">
        <v>44270</v>
      </c>
      <c r="J48" s="2">
        <v>44274</v>
      </c>
      <c r="K48">
        <v>12550</v>
      </c>
    </row>
    <row r="49" spans="1:11" x14ac:dyDescent="0.25">
      <c r="A49" t="str">
        <f>"Z6B312E493"</f>
        <v>Z6B312E493</v>
      </c>
      <c r="B49" t="str">
        <f t="shared" si="1"/>
        <v>06363391001</v>
      </c>
      <c r="C49" t="s">
        <v>16</v>
      </c>
      <c r="D49" t="s">
        <v>140</v>
      </c>
      <c r="E49" t="s">
        <v>62</v>
      </c>
      <c r="F49" s="1" t="s">
        <v>141</v>
      </c>
      <c r="G49" t="s">
        <v>142</v>
      </c>
      <c r="H49">
        <v>3361</v>
      </c>
      <c r="I49" s="2">
        <v>44298</v>
      </c>
      <c r="J49" s="2">
        <v>44316</v>
      </c>
      <c r="K49">
        <v>2755</v>
      </c>
    </row>
    <row r="50" spans="1:11" x14ac:dyDescent="0.25">
      <c r="A50" t="str">
        <f>"ZA1312E46C"</f>
        <v>ZA1312E46C</v>
      </c>
      <c r="B50" t="str">
        <f t="shared" si="1"/>
        <v>06363391001</v>
      </c>
      <c r="C50" t="s">
        <v>16</v>
      </c>
      <c r="D50" t="s">
        <v>143</v>
      </c>
      <c r="E50" t="s">
        <v>62</v>
      </c>
      <c r="F50" s="1" t="s">
        <v>138</v>
      </c>
      <c r="G50" t="s">
        <v>139</v>
      </c>
      <c r="H50">
        <v>845</v>
      </c>
      <c r="I50" s="2">
        <v>44316</v>
      </c>
      <c r="J50" s="2">
        <v>44316</v>
      </c>
      <c r="K50">
        <v>845</v>
      </c>
    </row>
    <row r="51" spans="1:11" x14ac:dyDescent="0.25">
      <c r="A51" t="str">
        <f>"8639278DBA"</f>
        <v>8639278DBA</v>
      </c>
      <c r="B51" t="str">
        <f t="shared" si="1"/>
        <v>06363391001</v>
      </c>
      <c r="C51" t="s">
        <v>16</v>
      </c>
      <c r="D51" t="s">
        <v>144</v>
      </c>
      <c r="E51" t="s">
        <v>18</v>
      </c>
      <c r="F51" s="1" t="s">
        <v>145</v>
      </c>
      <c r="G51" t="s">
        <v>146</v>
      </c>
      <c r="H51">
        <v>70133.5</v>
      </c>
      <c r="I51" s="2">
        <v>44270</v>
      </c>
      <c r="J51" s="2">
        <v>44534</v>
      </c>
      <c r="K51">
        <v>29604</v>
      </c>
    </row>
    <row r="52" spans="1:11" x14ac:dyDescent="0.25">
      <c r="A52" t="str">
        <f>"Z3831655FF"</f>
        <v>Z3831655FF</v>
      </c>
      <c r="B52" t="str">
        <f t="shared" si="1"/>
        <v>06363391001</v>
      </c>
      <c r="C52" t="s">
        <v>16</v>
      </c>
      <c r="D52" t="s">
        <v>147</v>
      </c>
      <c r="E52" t="s">
        <v>62</v>
      </c>
      <c r="F52" s="1" t="s">
        <v>94</v>
      </c>
      <c r="G52" t="s">
        <v>95</v>
      </c>
      <c r="H52">
        <v>360</v>
      </c>
      <c r="I52" s="2">
        <v>44286</v>
      </c>
      <c r="J52" s="2">
        <v>44286</v>
      </c>
      <c r="K52">
        <v>360</v>
      </c>
    </row>
    <row r="53" spans="1:11" x14ac:dyDescent="0.25">
      <c r="A53" t="str">
        <f>"Z313165612"</f>
        <v>Z313165612</v>
      </c>
      <c r="B53" t="str">
        <f t="shared" si="1"/>
        <v>06363391001</v>
      </c>
      <c r="C53" t="s">
        <v>16</v>
      </c>
      <c r="D53" t="s">
        <v>148</v>
      </c>
      <c r="E53" t="s">
        <v>62</v>
      </c>
      <c r="F53" s="1" t="s">
        <v>94</v>
      </c>
      <c r="G53" t="s">
        <v>95</v>
      </c>
      <c r="H53">
        <v>900</v>
      </c>
      <c r="I53" s="2">
        <v>44288</v>
      </c>
      <c r="J53" s="2">
        <v>44288</v>
      </c>
      <c r="K53">
        <v>900</v>
      </c>
    </row>
    <row r="54" spans="1:11" x14ac:dyDescent="0.25">
      <c r="A54" t="str">
        <f>"Z533165669"</f>
        <v>Z533165669</v>
      </c>
      <c r="B54" t="str">
        <f t="shared" si="1"/>
        <v>06363391001</v>
      </c>
      <c r="C54" t="s">
        <v>16</v>
      </c>
      <c r="D54" t="s">
        <v>149</v>
      </c>
      <c r="E54" t="s">
        <v>18</v>
      </c>
      <c r="F54" s="1" t="s">
        <v>150</v>
      </c>
      <c r="G54" t="s">
        <v>151</v>
      </c>
      <c r="H54">
        <v>1909.08</v>
      </c>
      <c r="I54" s="2">
        <v>44306</v>
      </c>
      <c r="J54" s="2">
        <v>44312</v>
      </c>
      <c r="K54">
        <v>1876.47</v>
      </c>
    </row>
    <row r="55" spans="1:11" x14ac:dyDescent="0.25">
      <c r="A55" t="str">
        <f>"Z563173DA1"</f>
        <v>Z563173DA1</v>
      </c>
      <c r="B55" t="str">
        <f t="shared" si="1"/>
        <v>06363391001</v>
      </c>
      <c r="C55" t="s">
        <v>16</v>
      </c>
      <c r="D55" t="s">
        <v>152</v>
      </c>
      <c r="E55" t="s">
        <v>62</v>
      </c>
      <c r="F55" s="1" t="s">
        <v>153</v>
      </c>
      <c r="G55" t="s">
        <v>154</v>
      </c>
      <c r="H55">
        <v>2342</v>
      </c>
      <c r="I55" s="2">
        <v>44309</v>
      </c>
      <c r="J55" s="2">
        <v>44337</v>
      </c>
      <c r="K55">
        <v>2342</v>
      </c>
    </row>
    <row r="56" spans="1:11" x14ac:dyDescent="0.25">
      <c r="A56" t="str">
        <f>"859994424C"</f>
        <v>859994424C</v>
      </c>
      <c r="B56" t="str">
        <f t="shared" si="1"/>
        <v>06363391001</v>
      </c>
      <c r="C56" t="s">
        <v>16</v>
      </c>
      <c r="D56" t="s">
        <v>155</v>
      </c>
      <c r="E56" t="s">
        <v>18</v>
      </c>
      <c r="F56" s="1" t="s">
        <v>156</v>
      </c>
      <c r="G56" t="s">
        <v>157</v>
      </c>
      <c r="H56">
        <v>332568.68</v>
      </c>
      <c r="I56" s="2">
        <v>44238</v>
      </c>
      <c r="J56" s="2">
        <v>45649</v>
      </c>
      <c r="K56">
        <v>17612</v>
      </c>
    </row>
    <row r="57" spans="1:11" x14ac:dyDescent="0.25">
      <c r="A57" t="str">
        <f>"Z0B318ACB3"</f>
        <v>Z0B318ACB3</v>
      </c>
      <c r="B57" t="str">
        <f t="shared" si="1"/>
        <v>06363391001</v>
      </c>
      <c r="C57" t="s">
        <v>16</v>
      </c>
      <c r="D57" t="s">
        <v>158</v>
      </c>
      <c r="E57" t="s">
        <v>62</v>
      </c>
      <c r="F57" s="1" t="s">
        <v>159</v>
      </c>
      <c r="G57" t="s">
        <v>160</v>
      </c>
      <c r="H57">
        <v>173.07</v>
      </c>
      <c r="I57" s="2">
        <v>44314</v>
      </c>
      <c r="J57" s="2">
        <v>44691</v>
      </c>
      <c r="K57">
        <v>0</v>
      </c>
    </row>
    <row r="58" spans="1:11" x14ac:dyDescent="0.25">
      <c r="A58" t="str">
        <f>"Z6E3193146"</f>
        <v>Z6E3193146</v>
      </c>
      <c r="B58" t="str">
        <f t="shared" si="1"/>
        <v>06363391001</v>
      </c>
      <c r="C58" t="s">
        <v>16</v>
      </c>
      <c r="D58" t="s">
        <v>161</v>
      </c>
      <c r="E58" t="s">
        <v>62</v>
      </c>
      <c r="F58" s="1" t="s">
        <v>162</v>
      </c>
      <c r="G58" t="s">
        <v>163</v>
      </c>
      <c r="H58">
        <v>2340</v>
      </c>
      <c r="I58" s="2">
        <v>44321</v>
      </c>
      <c r="J58" s="2">
        <v>44347</v>
      </c>
      <c r="K58">
        <v>0</v>
      </c>
    </row>
    <row r="59" spans="1:11" x14ac:dyDescent="0.25">
      <c r="A59" t="str">
        <f>"Z6330D7BF5"</f>
        <v>Z6330D7BF5</v>
      </c>
      <c r="B59" t="str">
        <f t="shared" si="1"/>
        <v>06363391001</v>
      </c>
      <c r="C59" t="s">
        <v>16</v>
      </c>
      <c r="D59" t="s">
        <v>164</v>
      </c>
      <c r="E59" t="s">
        <v>62</v>
      </c>
      <c r="F59" s="1" t="s">
        <v>94</v>
      </c>
      <c r="G59" t="s">
        <v>95</v>
      </c>
      <c r="H59">
        <v>375.6</v>
      </c>
      <c r="I59" s="2">
        <v>44306</v>
      </c>
      <c r="J59" s="2">
        <v>44307</v>
      </c>
      <c r="K59">
        <v>375.6</v>
      </c>
    </row>
    <row r="60" spans="1:11" x14ac:dyDescent="0.25">
      <c r="A60" t="str">
        <f>"868411780C"</f>
        <v>868411780C</v>
      </c>
      <c r="B60" t="str">
        <f t="shared" si="1"/>
        <v>06363391001</v>
      </c>
      <c r="C60" t="s">
        <v>16</v>
      </c>
      <c r="D60" t="s">
        <v>165</v>
      </c>
      <c r="E60" t="s">
        <v>62</v>
      </c>
      <c r="F60" s="1" t="s">
        <v>166</v>
      </c>
      <c r="G60" t="s">
        <v>167</v>
      </c>
      <c r="H60">
        <v>48240</v>
      </c>
      <c r="I60" s="2">
        <v>44305</v>
      </c>
      <c r="K60">
        <v>0</v>
      </c>
    </row>
    <row r="61" spans="1:11" x14ac:dyDescent="0.25">
      <c r="A61" t="str">
        <f>"Z2931CC801"</f>
        <v>Z2931CC801</v>
      </c>
      <c r="B61" t="str">
        <f t="shared" si="1"/>
        <v>06363391001</v>
      </c>
      <c r="C61" t="s">
        <v>16</v>
      </c>
      <c r="D61" t="s">
        <v>168</v>
      </c>
      <c r="E61" t="s">
        <v>62</v>
      </c>
      <c r="F61" s="1" t="s">
        <v>169</v>
      </c>
      <c r="G61" t="s">
        <v>170</v>
      </c>
      <c r="H61">
        <v>192.3</v>
      </c>
      <c r="I61" s="2">
        <v>44335</v>
      </c>
      <c r="J61" s="2">
        <v>44701</v>
      </c>
      <c r="K61">
        <v>192.3</v>
      </c>
    </row>
    <row r="62" spans="1:11" x14ac:dyDescent="0.25">
      <c r="A62" t="str">
        <f>"Z5931B74F4"</f>
        <v>Z5931B74F4</v>
      </c>
      <c r="B62" t="str">
        <f t="shared" si="1"/>
        <v>06363391001</v>
      </c>
      <c r="C62" t="s">
        <v>16</v>
      </c>
      <c r="D62" t="s">
        <v>171</v>
      </c>
      <c r="E62" t="s">
        <v>62</v>
      </c>
      <c r="F62" s="1" t="s">
        <v>172</v>
      </c>
      <c r="G62" t="s">
        <v>173</v>
      </c>
      <c r="H62">
        <v>5525</v>
      </c>
      <c r="I62" s="2">
        <v>44349</v>
      </c>
      <c r="J62" s="2">
        <v>44392</v>
      </c>
      <c r="K62">
        <v>5525</v>
      </c>
    </row>
    <row r="63" spans="1:11" x14ac:dyDescent="0.25">
      <c r="A63" t="str">
        <f>"Z6531EE7AB"</f>
        <v>Z6531EE7AB</v>
      </c>
      <c r="B63" t="str">
        <f t="shared" si="1"/>
        <v>06363391001</v>
      </c>
      <c r="C63" t="s">
        <v>16</v>
      </c>
      <c r="D63" t="s">
        <v>174</v>
      </c>
      <c r="E63" t="s">
        <v>62</v>
      </c>
      <c r="F63" s="1" t="s">
        <v>77</v>
      </c>
      <c r="G63" t="s">
        <v>78</v>
      </c>
      <c r="H63">
        <v>3000</v>
      </c>
      <c r="I63" s="2">
        <v>44347</v>
      </c>
      <c r="J63" s="2">
        <v>45442</v>
      </c>
      <c r="K63">
        <v>1000</v>
      </c>
    </row>
    <row r="64" spans="1:11" x14ac:dyDescent="0.25">
      <c r="A64" t="str">
        <f>"ZC33212902"</f>
        <v>ZC33212902</v>
      </c>
      <c r="B64" t="str">
        <f t="shared" si="1"/>
        <v>06363391001</v>
      </c>
      <c r="C64" t="s">
        <v>16</v>
      </c>
      <c r="D64" t="s">
        <v>175</v>
      </c>
      <c r="E64" t="s">
        <v>62</v>
      </c>
      <c r="F64" s="1" t="s">
        <v>94</v>
      </c>
      <c r="G64" t="s">
        <v>95</v>
      </c>
      <c r="H64">
        <v>375.6</v>
      </c>
      <c r="I64" s="2">
        <v>44344</v>
      </c>
      <c r="J64" s="2">
        <v>44344</v>
      </c>
      <c r="K64">
        <v>375.6</v>
      </c>
    </row>
    <row r="65" spans="1:11" x14ac:dyDescent="0.25">
      <c r="A65" t="str">
        <f>"Z3931BD53D"</f>
        <v>Z3931BD53D</v>
      </c>
      <c r="B65" t="str">
        <f t="shared" si="1"/>
        <v>06363391001</v>
      </c>
      <c r="C65" t="s">
        <v>16</v>
      </c>
      <c r="D65" t="s">
        <v>176</v>
      </c>
      <c r="E65" t="s">
        <v>62</v>
      </c>
      <c r="F65" s="1" t="s">
        <v>177</v>
      </c>
      <c r="G65" t="s">
        <v>178</v>
      </c>
      <c r="H65">
        <v>2916</v>
      </c>
      <c r="I65" s="2">
        <v>44343</v>
      </c>
      <c r="J65" s="2">
        <v>44408</v>
      </c>
      <c r="K65">
        <v>2916</v>
      </c>
    </row>
    <row r="66" spans="1:11" x14ac:dyDescent="0.25">
      <c r="A66" t="str">
        <f>"Z1131BD639"</f>
        <v>Z1131BD639</v>
      </c>
      <c r="B66" t="str">
        <f t="shared" si="1"/>
        <v>06363391001</v>
      </c>
      <c r="C66" t="s">
        <v>16</v>
      </c>
      <c r="D66" t="s">
        <v>179</v>
      </c>
      <c r="E66" t="s">
        <v>62</v>
      </c>
      <c r="F66" s="1" t="s">
        <v>88</v>
      </c>
      <c r="G66" t="s">
        <v>89</v>
      </c>
      <c r="H66">
        <v>20279</v>
      </c>
      <c r="I66" s="2">
        <v>44334</v>
      </c>
      <c r="J66" s="2">
        <v>44561</v>
      </c>
      <c r="K66">
        <v>20229</v>
      </c>
    </row>
    <row r="67" spans="1:11" x14ac:dyDescent="0.25">
      <c r="A67" t="str">
        <f>"86389341DD"</f>
        <v>86389341DD</v>
      </c>
      <c r="B67" t="str">
        <f t="shared" ref="B67:B98" si="2">"06363391001"</f>
        <v>06363391001</v>
      </c>
      <c r="C67" t="s">
        <v>16</v>
      </c>
      <c r="D67" t="s">
        <v>180</v>
      </c>
      <c r="E67" t="s">
        <v>18</v>
      </c>
      <c r="F67" s="1" t="s">
        <v>181</v>
      </c>
      <c r="G67" t="s">
        <v>182</v>
      </c>
      <c r="H67">
        <v>158517.24</v>
      </c>
      <c r="I67" s="2">
        <v>44256</v>
      </c>
      <c r="J67" s="2">
        <v>45350</v>
      </c>
      <c r="K67">
        <v>7884.18</v>
      </c>
    </row>
    <row r="68" spans="1:11" x14ac:dyDescent="0.25">
      <c r="A68" t="str">
        <f>"ZC731F8577"</f>
        <v>ZC731F8577</v>
      </c>
      <c r="B68" t="str">
        <f t="shared" si="2"/>
        <v>06363391001</v>
      </c>
      <c r="C68" t="s">
        <v>16</v>
      </c>
      <c r="D68" t="s">
        <v>183</v>
      </c>
      <c r="E68" t="s">
        <v>62</v>
      </c>
      <c r="F68" s="1" t="s">
        <v>141</v>
      </c>
      <c r="G68" t="s">
        <v>142</v>
      </c>
      <c r="H68">
        <v>2686.2</v>
      </c>
      <c r="I68" s="2">
        <v>44355</v>
      </c>
      <c r="J68" s="2">
        <v>44383</v>
      </c>
      <c r="K68">
        <v>2686.2</v>
      </c>
    </row>
    <row r="69" spans="1:11" x14ac:dyDescent="0.25">
      <c r="A69" t="str">
        <f>"Z89327A9E6"</f>
        <v>Z89327A9E6</v>
      </c>
      <c r="B69" t="str">
        <f t="shared" si="2"/>
        <v>06363391001</v>
      </c>
      <c r="C69" t="s">
        <v>16</v>
      </c>
      <c r="D69" t="s">
        <v>184</v>
      </c>
      <c r="E69" t="s">
        <v>62</v>
      </c>
      <c r="F69" s="1" t="s">
        <v>185</v>
      </c>
      <c r="G69" t="s">
        <v>186</v>
      </c>
      <c r="H69">
        <v>1500</v>
      </c>
      <c r="I69" s="2">
        <v>44397</v>
      </c>
      <c r="J69" s="2">
        <v>44403</v>
      </c>
      <c r="K69">
        <v>1802.5</v>
      </c>
    </row>
    <row r="70" spans="1:11" x14ac:dyDescent="0.25">
      <c r="A70" t="str">
        <f>"ZAC31DF01E"</f>
        <v>ZAC31DF01E</v>
      </c>
      <c r="B70" t="str">
        <f t="shared" si="2"/>
        <v>06363391001</v>
      </c>
      <c r="C70" t="s">
        <v>16</v>
      </c>
      <c r="D70" t="s">
        <v>187</v>
      </c>
      <c r="E70" t="s">
        <v>62</v>
      </c>
      <c r="F70" s="1" t="s">
        <v>188</v>
      </c>
      <c r="G70" t="s">
        <v>189</v>
      </c>
      <c r="H70">
        <v>1404</v>
      </c>
      <c r="I70" s="2">
        <v>44344</v>
      </c>
      <c r="J70" s="2">
        <v>44379</v>
      </c>
      <c r="K70">
        <v>1404</v>
      </c>
    </row>
    <row r="71" spans="1:11" x14ac:dyDescent="0.25">
      <c r="A71" t="str">
        <f>"Z2232935B3"</f>
        <v>Z2232935B3</v>
      </c>
      <c r="B71" t="str">
        <f t="shared" si="2"/>
        <v>06363391001</v>
      </c>
      <c r="C71" t="s">
        <v>16</v>
      </c>
      <c r="D71" t="s">
        <v>190</v>
      </c>
      <c r="E71" t="s">
        <v>62</v>
      </c>
      <c r="F71" s="1" t="s">
        <v>191</v>
      </c>
      <c r="G71" t="s">
        <v>192</v>
      </c>
      <c r="H71">
        <v>3850</v>
      </c>
      <c r="I71" s="2">
        <v>44406</v>
      </c>
      <c r="J71" s="2">
        <v>44406</v>
      </c>
      <c r="K71">
        <v>3850</v>
      </c>
    </row>
    <row r="72" spans="1:11" x14ac:dyDescent="0.25">
      <c r="A72" t="str">
        <f>"8809707034"</f>
        <v>8809707034</v>
      </c>
      <c r="B72" t="str">
        <f t="shared" si="2"/>
        <v>06363391001</v>
      </c>
      <c r="C72" t="s">
        <v>16</v>
      </c>
      <c r="D72" t="s">
        <v>193</v>
      </c>
      <c r="E72" t="s">
        <v>41</v>
      </c>
      <c r="H72">
        <v>0</v>
      </c>
      <c r="K72">
        <v>0</v>
      </c>
    </row>
    <row r="73" spans="1:11" x14ac:dyDescent="0.25">
      <c r="A73" t="str">
        <f>"Z4732D5CB2"</f>
        <v>Z4732D5CB2</v>
      </c>
      <c r="B73" t="str">
        <f t="shared" si="2"/>
        <v>06363391001</v>
      </c>
      <c r="C73" t="s">
        <v>16</v>
      </c>
      <c r="D73" t="s">
        <v>194</v>
      </c>
      <c r="E73" t="s">
        <v>62</v>
      </c>
      <c r="F73" s="1" t="s">
        <v>141</v>
      </c>
      <c r="G73" t="s">
        <v>142</v>
      </c>
      <c r="H73">
        <v>1285</v>
      </c>
      <c r="I73" s="2">
        <v>44440</v>
      </c>
      <c r="J73" s="2">
        <v>44454</v>
      </c>
      <c r="K73">
        <v>1285</v>
      </c>
    </row>
    <row r="74" spans="1:11" x14ac:dyDescent="0.25">
      <c r="A74" t="str">
        <f>"Z1632E08CC"</f>
        <v>Z1632E08CC</v>
      </c>
      <c r="B74" t="str">
        <f t="shared" si="2"/>
        <v>06363391001</v>
      </c>
      <c r="C74" t="s">
        <v>16</v>
      </c>
      <c r="D74" t="s">
        <v>195</v>
      </c>
      <c r="E74" t="s">
        <v>62</v>
      </c>
      <c r="F74" s="1" t="s">
        <v>196</v>
      </c>
      <c r="G74" t="s">
        <v>197</v>
      </c>
      <c r="H74">
        <v>960</v>
      </c>
      <c r="I74" s="2">
        <v>44445</v>
      </c>
      <c r="J74" s="2">
        <v>44460</v>
      </c>
      <c r="K74">
        <v>960</v>
      </c>
    </row>
    <row r="75" spans="1:11" x14ac:dyDescent="0.25">
      <c r="A75" t="str">
        <f>"ZBE33291DA"</f>
        <v>ZBE33291DA</v>
      </c>
      <c r="B75" t="str">
        <f t="shared" si="2"/>
        <v>06363391001</v>
      </c>
      <c r="C75" t="s">
        <v>16</v>
      </c>
      <c r="D75" t="s">
        <v>198</v>
      </c>
      <c r="E75" t="s">
        <v>62</v>
      </c>
      <c r="F75" s="1" t="s">
        <v>199</v>
      </c>
      <c r="G75" t="s">
        <v>200</v>
      </c>
      <c r="H75">
        <v>1025</v>
      </c>
      <c r="I75" s="2">
        <v>44493</v>
      </c>
      <c r="J75" s="2">
        <v>44495</v>
      </c>
      <c r="K75">
        <v>1025.2</v>
      </c>
    </row>
    <row r="76" spans="1:11" x14ac:dyDescent="0.25">
      <c r="A76" t="str">
        <f>"Z673344157"</f>
        <v>Z673344157</v>
      </c>
      <c r="B76" t="str">
        <f t="shared" si="2"/>
        <v>06363391001</v>
      </c>
      <c r="C76" t="s">
        <v>16</v>
      </c>
      <c r="D76" t="s">
        <v>201</v>
      </c>
      <c r="E76" t="s">
        <v>62</v>
      </c>
      <c r="F76" s="1" t="s">
        <v>202</v>
      </c>
      <c r="G76" t="s">
        <v>203</v>
      </c>
      <c r="H76">
        <v>660</v>
      </c>
      <c r="I76" s="2">
        <v>44474</v>
      </c>
      <c r="J76" s="2">
        <v>44477</v>
      </c>
      <c r="K76">
        <v>660</v>
      </c>
    </row>
    <row r="77" spans="1:11" x14ac:dyDescent="0.25">
      <c r="A77" t="str">
        <f>"ZF23329224"</f>
        <v>ZF23329224</v>
      </c>
      <c r="B77" t="str">
        <f t="shared" si="2"/>
        <v>06363391001</v>
      </c>
      <c r="C77" t="s">
        <v>16</v>
      </c>
      <c r="D77" t="s">
        <v>204</v>
      </c>
      <c r="E77" t="s">
        <v>62</v>
      </c>
      <c r="F77" s="1" t="s">
        <v>205</v>
      </c>
      <c r="G77" t="s">
        <v>206</v>
      </c>
      <c r="H77">
        <v>1050</v>
      </c>
      <c r="I77" s="2">
        <v>44493</v>
      </c>
      <c r="J77" s="2">
        <v>44495</v>
      </c>
      <c r="K77">
        <v>1050</v>
      </c>
    </row>
    <row r="78" spans="1:11" x14ac:dyDescent="0.25">
      <c r="A78" t="str">
        <f>"8913382384"</f>
        <v>8913382384</v>
      </c>
      <c r="B78" t="str">
        <f t="shared" si="2"/>
        <v>06363391001</v>
      </c>
      <c r="C78" t="s">
        <v>16</v>
      </c>
      <c r="D78" t="s">
        <v>207</v>
      </c>
      <c r="E78" t="s">
        <v>62</v>
      </c>
      <c r="F78" s="1" t="s">
        <v>125</v>
      </c>
      <c r="G78" t="s">
        <v>126</v>
      </c>
      <c r="H78">
        <v>40529.089999999997</v>
      </c>
      <c r="I78" s="2">
        <v>44477</v>
      </c>
      <c r="J78" s="2">
        <v>44841</v>
      </c>
      <c r="K78">
        <v>24013.69</v>
      </c>
    </row>
    <row r="79" spans="1:11" x14ac:dyDescent="0.25">
      <c r="A79" t="str">
        <f>"ZBB332E367"</f>
        <v>ZBB332E367</v>
      </c>
      <c r="B79" t="str">
        <f t="shared" si="2"/>
        <v>06363391001</v>
      </c>
      <c r="C79" t="s">
        <v>16</v>
      </c>
      <c r="D79" t="s">
        <v>208</v>
      </c>
      <c r="E79" t="s">
        <v>62</v>
      </c>
      <c r="F79" s="1" t="s">
        <v>188</v>
      </c>
      <c r="G79" t="s">
        <v>189</v>
      </c>
      <c r="H79">
        <v>308</v>
      </c>
      <c r="I79" s="2">
        <v>44467</v>
      </c>
      <c r="J79" s="2">
        <v>44473</v>
      </c>
      <c r="K79">
        <v>308</v>
      </c>
    </row>
    <row r="80" spans="1:11" x14ac:dyDescent="0.25">
      <c r="A80" t="str">
        <f>"88086686C9"</f>
        <v>88086686C9</v>
      </c>
      <c r="B80" t="str">
        <f t="shared" si="2"/>
        <v>06363391001</v>
      </c>
      <c r="C80" t="s">
        <v>16</v>
      </c>
      <c r="D80" t="s">
        <v>209</v>
      </c>
      <c r="E80" t="s">
        <v>18</v>
      </c>
      <c r="F80" s="1" t="s">
        <v>210</v>
      </c>
      <c r="G80" t="s">
        <v>211</v>
      </c>
      <c r="H80">
        <v>130551</v>
      </c>
      <c r="I80" s="2">
        <v>44440</v>
      </c>
      <c r="J80" s="2">
        <v>46197</v>
      </c>
      <c r="K80">
        <v>0</v>
      </c>
    </row>
    <row r="81" spans="1:11" x14ac:dyDescent="0.25">
      <c r="A81" t="str">
        <f>"ZAA31B1DF4"</f>
        <v>ZAA31B1DF4</v>
      </c>
      <c r="B81" t="str">
        <f t="shared" si="2"/>
        <v>06363391001</v>
      </c>
      <c r="C81" t="s">
        <v>16</v>
      </c>
      <c r="D81" t="s">
        <v>212</v>
      </c>
      <c r="E81" t="s">
        <v>62</v>
      </c>
      <c r="F81" s="1" t="s">
        <v>213</v>
      </c>
      <c r="G81" t="s">
        <v>214</v>
      </c>
      <c r="H81">
        <v>4400</v>
      </c>
      <c r="I81" s="2">
        <v>44517</v>
      </c>
      <c r="J81" s="2">
        <v>44365</v>
      </c>
      <c r="K81">
        <v>4400</v>
      </c>
    </row>
    <row r="82" spans="1:11" x14ac:dyDescent="0.25">
      <c r="A82" t="str">
        <f>"Z5A332E4B6"</f>
        <v>Z5A332E4B6</v>
      </c>
      <c r="B82" t="str">
        <f t="shared" si="2"/>
        <v>06363391001</v>
      </c>
      <c r="C82" t="s">
        <v>16</v>
      </c>
      <c r="D82" t="s">
        <v>215</v>
      </c>
      <c r="E82" t="s">
        <v>62</v>
      </c>
      <c r="F82" s="1" t="s">
        <v>213</v>
      </c>
      <c r="G82" t="s">
        <v>214</v>
      </c>
      <c r="H82">
        <v>470</v>
      </c>
      <c r="I82" s="2">
        <v>44476</v>
      </c>
      <c r="J82" s="2">
        <v>44484</v>
      </c>
      <c r="K82">
        <v>470</v>
      </c>
    </row>
    <row r="83" spans="1:11" x14ac:dyDescent="0.25">
      <c r="A83" t="str">
        <f>"Z4233717B3"</f>
        <v>Z4233717B3</v>
      </c>
      <c r="B83" t="str">
        <f t="shared" si="2"/>
        <v>06363391001</v>
      </c>
      <c r="C83" t="s">
        <v>16</v>
      </c>
      <c r="D83" t="s">
        <v>216</v>
      </c>
      <c r="E83" t="s">
        <v>62</v>
      </c>
      <c r="F83" s="1" t="s">
        <v>217</v>
      </c>
      <c r="G83" t="s">
        <v>218</v>
      </c>
      <c r="H83">
        <v>1780</v>
      </c>
      <c r="I83" s="2">
        <v>44490</v>
      </c>
      <c r="J83" s="2">
        <v>44498</v>
      </c>
      <c r="K83">
        <v>1780</v>
      </c>
    </row>
    <row r="84" spans="1:11" x14ac:dyDescent="0.25">
      <c r="A84" t="str">
        <f>"ZD433A8B3C"</f>
        <v>ZD433A8B3C</v>
      </c>
      <c r="B84" t="str">
        <f t="shared" si="2"/>
        <v>06363391001</v>
      </c>
      <c r="C84" t="s">
        <v>16</v>
      </c>
      <c r="D84" t="s">
        <v>219</v>
      </c>
      <c r="E84" t="s">
        <v>18</v>
      </c>
      <c r="F84" s="1" t="s">
        <v>103</v>
      </c>
      <c r="G84" t="s">
        <v>104</v>
      </c>
      <c r="H84">
        <v>0</v>
      </c>
      <c r="I84" s="2">
        <v>44497</v>
      </c>
      <c r="J84" s="2">
        <v>44505</v>
      </c>
      <c r="K84">
        <v>21093.78</v>
      </c>
    </row>
    <row r="85" spans="1:11" x14ac:dyDescent="0.25">
      <c r="A85" t="str">
        <f>"ZE43396190"</f>
        <v>ZE43396190</v>
      </c>
      <c r="B85" t="str">
        <f t="shared" si="2"/>
        <v>06363391001</v>
      </c>
      <c r="C85" t="s">
        <v>16</v>
      </c>
      <c r="D85" t="s">
        <v>220</v>
      </c>
      <c r="E85" t="s">
        <v>62</v>
      </c>
      <c r="F85" s="1" t="s">
        <v>221</v>
      </c>
      <c r="G85" t="s">
        <v>222</v>
      </c>
      <c r="H85">
        <v>2953</v>
      </c>
      <c r="I85" s="2">
        <v>44494</v>
      </c>
      <c r="J85" s="2">
        <v>44529</v>
      </c>
      <c r="K85">
        <v>2953</v>
      </c>
    </row>
    <row r="86" spans="1:11" x14ac:dyDescent="0.25">
      <c r="A86" t="str">
        <f>"Z4E337D72F"</f>
        <v>Z4E337D72F</v>
      </c>
      <c r="B86" t="str">
        <f t="shared" si="2"/>
        <v>06363391001</v>
      </c>
      <c r="C86" t="s">
        <v>16</v>
      </c>
      <c r="D86" t="s">
        <v>223</v>
      </c>
      <c r="E86" t="s">
        <v>62</v>
      </c>
      <c r="F86" s="1" t="s">
        <v>224</v>
      </c>
      <c r="G86" t="s">
        <v>225</v>
      </c>
      <c r="H86">
        <v>225</v>
      </c>
      <c r="I86" s="2">
        <v>44488</v>
      </c>
      <c r="J86" s="2">
        <v>44503</v>
      </c>
      <c r="K86">
        <v>225</v>
      </c>
    </row>
    <row r="87" spans="1:11" x14ac:dyDescent="0.25">
      <c r="A87" t="str">
        <f>"Z39341B227"</f>
        <v>Z39341B227</v>
      </c>
      <c r="B87" t="str">
        <f t="shared" si="2"/>
        <v>06363391001</v>
      </c>
      <c r="C87" t="s">
        <v>16</v>
      </c>
      <c r="D87" t="s">
        <v>226</v>
      </c>
      <c r="E87" t="s">
        <v>62</v>
      </c>
      <c r="F87" s="1" t="s">
        <v>153</v>
      </c>
      <c r="G87" t="s">
        <v>154</v>
      </c>
      <c r="H87">
        <v>0</v>
      </c>
      <c r="I87" s="2">
        <v>44526</v>
      </c>
      <c r="K87">
        <v>0</v>
      </c>
    </row>
    <row r="88" spans="1:11" x14ac:dyDescent="0.25">
      <c r="A88" t="str">
        <f>"ZA73358C57"</f>
        <v>ZA73358C57</v>
      </c>
      <c r="B88" t="str">
        <f t="shared" si="2"/>
        <v>06363391001</v>
      </c>
      <c r="C88" t="s">
        <v>16</v>
      </c>
      <c r="D88" t="s">
        <v>227</v>
      </c>
      <c r="E88" t="s">
        <v>62</v>
      </c>
      <c r="F88" s="1" t="s">
        <v>228</v>
      </c>
      <c r="G88" t="s">
        <v>229</v>
      </c>
      <c r="H88">
        <v>1000</v>
      </c>
      <c r="I88" s="2">
        <v>44482</v>
      </c>
      <c r="J88" s="2">
        <v>44482</v>
      </c>
      <c r="K88">
        <v>1000</v>
      </c>
    </row>
    <row r="89" spans="1:11" x14ac:dyDescent="0.25">
      <c r="A89" t="str">
        <f>"Z39341B227"</f>
        <v>Z39341B227</v>
      </c>
      <c r="B89" t="str">
        <f t="shared" si="2"/>
        <v>06363391001</v>
      </c>
      <c r="C89" t="s">
        <v>16</v>
      </c>
      <c r="D89" t="s">
        <v>230</v>
      </c>
      <c r="E89" t="s">
        <v>62</v>
      </c>
      <c r="F89" s="1" t="s">
        <v>153</v>
      </c>
      <c r="G89" t="s">
        <v>154</v>
      </c>
      <c r="H89">
        <v>1964</v>
      </c>
      <c r="I89" s="2">
        <v>44529</v>
      </c>
      <c r="J89" s="2">
        <v>44539</v>
      </c>
      <c r="K89">
        <v>0</v>
      </c>
    </row>
    <row r="90" spans="1:11" x14ac:dyDescent="0.25">
      <c r="A90" t="str">
        <f>"Z0133DD08D"</f>
        <v>Z0133DD08D</v>
      </c>
      <c r="B90" t="str">
        <f t="shared" si="2"/>
        <v>06363391001</v>
      </c>
      <c r="C90" t="s">
        <v>16</v>
      </c>
      <c r="D90" t="s">
        <v>231</v>
      </c>
      <c r="E90" t="s">
        <v>62</v>
      </c>
      <c r="F90" s="1" t="s">
        <v>224</v>
      </c>
      <c r="G90" t="s">
        <v>225</v>
      </c>
      <c r="H90">
        <v>5400</v>
      </c>
      <c r="I90" s="2">
        <v>44512</v>
      </c>
      <c r="J90" s="2">
        <v>44550</v>
      </c>
      <c r="K90">
        <v>5400</v>
      </c>
    </row>
    <row r="91" spans="1:11" x14ac:dyDescent="0.25">
      <c r="A91" t="str">
        <f>"Z39343E7E2"</f>
        <v>Z39343E7E2</v>
      </c>
      <c r="B91" t="str">
        <f t="shared" si="2"/>
        <v>06363391001</v>
      </c>
      <c r="C91" t="s">
        <v>16</v>
      </c>
      <c r="D91" t="s">
        <v>232</v>
      </c>
      <c r="E91" t="s">
        <v>62</v>
      </c>
      <c r="F91" s="1" t="s">
        <v>233</v>
      </c>
      <c r="G91" t="s">
        <v>234</v>
      </c>
      <c r="H91">
        <v>4600</v>
      </c>
      <c r="I91" s="2">
        <v>44545</v>
      </c>
      <c r="J91" s="2">
        <v>44545</v>
      </c>
      <c r="K91">
        <v>4600</v>
      </c>
    </row>
    <row r="92" spans="1:11" x14ac:dyDescent="0.25">
      <c r="A92" t="str">
        <f>"ZB9343EA07"</f>
        <v>ZB9343EA07</v>
      </c>
      <c r="B92" t="str">
        <f t="shared" si="2"/>
        <v>06363391001</v>
      </c>
      <c r="C92" t="s">
        <v>16</v>
      </c>
      <c r="D92" t="s">
        <v>235</v>
      </c>
      <c r="E92" t="s">
        <v>62</v>
      </c>
      <c r="F92" s="1" t="s">
        <v>199</v>
      </c>
      <c r="G92" t="s">
        <v>200</v>
      </c>
      <c r="H92">
        <v>3070.4</v>
      </c>
      <c r="I92" s="2">
        <v>44539</v>
      </c>
      <c r="J92" s="2">
        <v>44539</v>
      </c>
      <c r="K92">
        <v>3070.4</v>
      </c>
    </row>
    <row r="93" spans="1:11" x14ac:dyDescent="0.25">
      <c r="A93" t="str">
        <f>"Z2C343EA43"</f>
        <v>Z2C343EA43</v>
      </c>
      <c r="B93" t="str">
        <f t="shared" si="2"/>
        <v>06363391001</v>
      </c>
      <c r="C93" t="s">
        <v>16</v>
      </c>
      <c r="D93" t="s">
        <v>236</v>
      </c>
      <c r="E93" t="s">
        <v>62</v>
      </c>
      <c r="F93" s="1" t="s">
        <v>205</v>
      </c>
      <c r="G93" t="s">
        <v>206</v>
      </c>
      <c r="H93">
        <v>3100</v>
      </c>
      <c r="I93" s="2">
        <v>44539</v>
      </c>
      <c r="J93" s="2">
        <v>44539</v>
      </c>
      <c r="K93">
        <v>0</v>
      </c>
    </row>
    <row r="94" spans="1:11" x14ac:dyDescent="0.25">
      <c r="A94" t="str">
        <f>"ZD233A3A4C"</f>
        <v>ZD233A3A4C</v>
      </c>
      <c r="B94" t="str">
        <f t="shared" si="2"/>
        <v>06363391001</v>
      </c>
      <c r="C94" t="s">
        <v>16</v>
      </c>
      <c r="D94" t="s">
        <v>237</v>
      </c>
      <c r="E94" t="s">
        <v>62</v>
      </c>
      <c r="F94" s="1" t="s">
        <v>185</v>
      </c>
      <c r="G94" t="s">
        <v>186</v>
      </c>
      <c r="H94">
        <v>6000</v>
      </c>
      <c r="I94" s="2">
        <v>44508</v>
      </c>
      <c r="J94" s="2">
        <v>44553</v>
      </c>
      <c r="K94">
        <v>0</v>
      </c>
    </row>
    <row r="95" spans="1:11" x14ac:dyDescent="0.25">
      <c r="A95" t="str">
        <f>"Z2933E8108"</f>
        <v>Z2933E8108</v>
      </c>
      <c r="B95" t="str">
        <f t="shared" si="2"/>
        <v>06363391001</v>
      </c>
      <c r="C95" t="s">
        <v>16</v>
      </c>
      <c r="D95" t="s">
        <v>238</v>
      </c>
      <c r="E95" t="s">
        <v>18</v>
      </c>
      <c r="F95" s="1" t="s">
        <v>150</v>
      </c>
      <c r="G95" t="s">
        <v>151</v>
      </c>
      <c r="H95">
        <v>4493.58</v>
      </c>
      <c r="I95" s="2">
        <v>44516</v>
      </c>
      <c r="J95" s="2">
        <v>44561</v>
      </c>
      <c r="K95">
        <v>0</v>
      </c>
    </row>
    <row r="96" spans="1:11" x14ac:dyDescent="0.25">
      <c r="A96" t="str">
        <f>"ZD634584D1"</f>
        <v>ZD634584D1</v>
      </c>
      <c r="B96" t="str">
        <f t="shared" si="2"/>
        <v>06363391001</v>
      </c>
      <c r="C96" t="s">
        <v>16</v>
      </c>
      <c r="D96" t="s">
        <v>239</v>
      </c>
      <c r="E96" t="s">
        <v>18</v>
      </c>
      <c r="F96" s="1" t="s">
        <v>103</v>
      </c>
      <c r="G96" t="s">
        <v>104</v>
      </c>
      <c r="H96">
        <v>0</v>
      </c>
      <c r="I96" s="2">
        <v>44543</v>
      </c>
      <c r="J96" s="2">
        <v>44543</v>
      </c>
      <c r="K96">
        <v>0</v>
      </c>
    </row>
    <row r="97" spans="1:11" x14ac:dyDescent="0.25">
      <c r="A97" t="str">
        <f>"ZA832951F9"</f>
        <v>ZA832951F9</v>
      </c>
      <c r="B97" t="str">
        <f t="shared" si="2"/>
        <v>06363391001</v>
      </c>
      <c r="C97" t="s">
        <v>16</v>
      </c>
      <c r="D97" t="s">
        <v>240</v>
      </c>
      <c r="E97" t="s">
        <v>62</v>
      </c>
      <c r="F97" s="1" t="s">
        <v>241</v>
      </c>
      <c r="G97" t="s">
        <v>242</v>
      </c>
      <c r="H97">
        <v>3952</v>
      </c>
      <c r="I97" s="2">
        <v>44449</v>
      </c>
      <c r="K97">
        <v>0</v>
      </c>
    </row>
    <row r="98" spans="1:11" x14ac:dyDescent="0.25">
      <c r="A98" t="str">
        <f>"ZC033441CC"</f>
        <v>ZC033441CC</v>
      </c>
      <c r="B98" t="str">
        <f t="shared" si="2"/>
        <v>06363391001</v>
      </c>
      <c r="C98" t="s">
        <v>16</v>
      </c>
      <c r="D98" t="s">
        <v>243</v>
      </c>
      <c r="E98" t="s">
        <v>62</v>
      </c>
      <c r="F98" s="1" t="s">
        <v>244</v>
      </c>
      <c r="G98" t="s">
        <v>245</v>
      </c>
      <c r="H98">
        <v>12000</v>
      </c>
      <c r="I98" s="2">
        <v>44508</v>
      </c>
      <c r="J98" s="2">
        <v>44552</v>
      </c>
      <c r="K98">
        <v>0</v>
      </c>
    </row>
    <row r="99" spans="1:11" x14ac:dyDescent="0.25">
      <c r="A99" t="str">
        <f>"ZDA33A3B79"</f>
        <v>ZDA33A3B79</v>
      </c>
      <c r="B99" t="str">
        <f t="shared" ref="B99:B104" si="3">"06363391001"</f>
        <v>06363391001</v>
      </c>
      <c r="C99" t="s">
        <v>16</v>
      </c>
      <c r="D99" t="s">
        <v>246</v>
      </c>
      <c r="E99" t="s">
        <v>62</v>
      </c>
      <c r="H99">
        <v>0</v>
      </c>
      <c r="K99">
        <v>0</v>
      </c>
    </row>
    <row r="100" spans="1:11" x14ac:dyDescent="0.25">
      <c r="A100" t="str">
        <f>"88097156CC"</f>
        <v>88097156CC</v>
      </c>
      <c r="B100" t="str">
        <f t="shared" si="3"/>
        <v>06363391001</v>
      </c>
      <c r="C100" t="s">
        <v>16</v>
      </c>
      <c r="D100" t="s">
        <v>247</v>
      </c>
      <c r="E100" t="s">
        <v>41</v>
      </c>
      <c r="H100">
        <v>0</v>
      </c>
      <c r="K100">
        <v>0</v>
      </c>
    </row>
    <row r="101" spans="1:11" x14ac:dyDescent="0.25">
      <c r="A101" t="str">
        <f>"Z3334ACC17"</f>
        <v>Z3334ACC17</v>
      </c>
      <c r="B101" t="str">
        <f t="shared" si="3"/>
        <v>06363391001</v>
      </c>
      <c r="C101" t="s">
        <v>16</v>
      </c>
      <c r="D101" t="s">
        <v>248</v>
      </c>
      <c r="E101" t="s">
        <v>62</v>
      </c>
      <c r="H101">
        <v>0</v>
      </c>
      <c r="K101">
        <v>0</v>
      </c>
    </row>
    <row r="102" spans="1:11" x14ac:dyDescent="0.25">
      <c r="A102" t="str">
        <f>"8924447EA1"</f>
        <v>8924447EA1</v>
      </c>
      <c r="B102" t="str">
        <f t="shared" si="3"/>
        <v>06363391001</v>
      </c>
      <c r="C102" t="s">
        <v>16</v>
      </c>
      <c r="D102" t="s">
        <v>249</v>
      </c>
      <c r="E102" t="s">
        <v>18</v>
      </c>
      <c r="F102" s="1" t="s">
        <v>250</v>
      </c>
      <c r="G102" t="s">
        <v>251</v>
      </c>
      <c r="H102">
        <v>83528.78</v>
      </c>
      <c r="I102" s="2">
        <v>44531</v>
      </c>
      <c r="J102" s="2">
        <v>45542</v>
      </c>
      <c r="K102">
        <v>0</v>
      </c>
    </row>
    <row r="103" spans="1:11" x14ac:dyDescent="0.25">
      <c r="A103" t="str">
        <f>"8435457753"</f>
        <v>8435457753</v>
      </c>
      <c r="B103" t="str">
        <f t="shared" si="3"/>
        <v>06363391001</v>
      </c>
      <c r="C103" t="s">
        <v>16</v>
      </c>
      <c r="D103" t="s">
        <v>252</v>
      </c>
      <c r="E103" t="s">
        <v>18</v>
      </c>
      <c r="F103" s="1" t="s">
        <v>253</v>
      </c>
      <c r="G103" t="s">
        <v>254</v>
      </c>
      <c r="H103">
        <v>1033448.32</v>
      </c>
      <c r="I103" s="2">
        <v>44105</v>
      </c>
      <c r="J103" s="2">
        <v>45199</v>
      </c>
      <c r="K103">
        <v>0</v>
      </c>
    </row>
    <row r="104" spans="1:11" x14ac:dyDescent="0.25">
      <c r="A104" t="str">
        <f>"ZCF345B5EA"</f>
        <v>ZCF345B5EA</v>
      </c>
      <c r="B104" t="str">
        <f t="shared" si="3"/>
        <v>06363391001</v>
      </c>
      <c r="C104" t="s">
        <v>16</v>
      </c>
      <c r="D104" t="s">
        <v>255</v>
      </c>
      <c r="E104" t="s">
        <v>62</v>
      </c>
      <c r="F104" s="1" t="s">
        <v>97</v>
      </c>
      <c r="G104" t="s">
        <v>98</v>
      </c>
      <c r="H104">
        <v>140</v>
      </c>
      <c r="I104" s="2">
        <v>44544</v>
      </c>
      <c r="J104" s="2">
        <v>44926</v>
      </c>
      <c r="K10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sardegna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2022-01-27T14:13:58Z</dcterms:created>
  <dcterms:modified xsi:type="dcterms:W3CDTF">2022-01-27T14:13:58Z</dcterms:modified>
</cp:coreProperties>
</file>