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pgrl70s11h501u\Desktop\xlsx 2021\"/>
    </mc:Choice>
  </mc:AlternateContent>
  <bookViews>
    <workbookView xWindow="0" yWindow="0" windowWidth="38400" windowHeight="17100"/>
  </bookViews>
  <sheets>
    <sheet name="toscan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</calcChain>
</file>

<file path=xl/sharedStrings.xml><?xml version="1.0" encoding="utf-8"?>
<sst xmlns="http://schemas.openxmlformats.org/spreadsheetml/2006/main" count="770" uniqueCount="357">
  <si>
    <t>Agenzia delle Entrate</t>
  </si>
  <si>
    <t>CF 06363391001</t>
  </si>
  <si>
    <t>Contratti di forniture, beni e servizi</t>
  </si>
  <si>
    <t>Anno 2021</t>
  </si>
  <si>
    <t>Dati aggiornati al 27-01-2022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</si>
  <si>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</si>
  <si>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</si>
  <si>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</si>
  <si>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</si>
  <si>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</si>
  <si>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</si>
  <si>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</si>
  <si>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</si>
  <si>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</si>
  <si>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</si>
  <si>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</si>
  <si>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Toscana</t>
  </si>
  <si>
    <t>NOLEGGIO FOTOCOPIATRICI</t>
  </si>
  <si>
    <t>26-AFFIDAMENTO DIRETTO IN ADESIONE AD ACCORDO QUADRO/CONVENZIONE</t>
  </si>
  <si>
    <t xml:space="preserve">KYOCERA DOCUMENT SOLUTION ITALIA SPA (CF: 01788080156)
</t>
  </si>
  <si>
    <t>KYOCERA DOCUMENT SOLUTION ITALIA SPA (CF: 01788080156)</t>
  </si>
  <si>
    <t>DP LUCCA - Smaltimento rifiuti verdi</t>
  </si>
  <si>
    <t>23-AFFIDAMENTO DIRETTO</t>
  </si>
  <si>
    <t xml:space="preserve">ASCIT SERVIZI AMBIENTALI SPA (CF: 01052230461)
</t>
  </si>
  <si>
    <t>ASCIT SERVIZI AMBIENTALI SPA (CF: 01052230461)</t>
  </si>
  <si>
    <t>ENERGIA ELETTRICA SERVIZIO DI SALVAGUARDIA</t>
  </si>
  <si>
    <t xml:space="preserve">HERA COMM (CF: 02221101203)
</t>
  </si>
  <si>
    <t>HERA COMM (CF: 02221101203)</t>
  </si>
  <si>
    <t>UP. LIVORNO - NOLEGGIO MENSILE PONTEGGI</t>
  </si>
  <si>
    <t xml:space="preserve">TIRRENIA EDILE SRL (CF: 01321250522)
</t>
  </si>
  <si>
    <t>TIRRENIA EDILE SRL (CF: 01321250522)</t>
  </si>
  <si>
    <t>Corsi di formazione e aggiornamento Sicurezza LL.LL</t>
  </si>
  <si>
    <t xml:space="preserve">COM METODI SPA (CF: 10317360153)
</t>
  </si>
  <si>
    <t>COM METODI SPA (CF: 10317360153)</t>
  </si>
  <si>
    <t>NOLEGGIO FOTOCOPIATRICE</t>
  </si>
  <si>
    <t xml:space="preserve">XEROX SPA (CF: 00747880151)
</t>
  </si>
  <si>
    <t>XEROX SPA (CF: 00747880151)</t>
  </si>
  <si>
    <t>Servizio di pulizia per le sedi della Toscana</t>
  </si>
  <si>
    <t xml:space="preserve">C.R. APPALTI SRL (CF: 04622851006)
</t>
  </si>
  <si>
    <t>C.R. APPALTI SRL (CF: 04622851006)</t>
  </si>
  <si>
    <t>Noleggio fotoriproduttori</t>
  </si>
  <si>
    <t>Noleggio di armadi compattati per UTP Pisa</t>
  </si>
  <si>
    <t>03-PROCEDURA NEGOZIATA PREVIA PUBBLICAZIONE</t>
  </si>
  <si>
    <t xml:space="preserve">EUROPA GESTIONI IMMOBILIARI S.P.A. (CF: 03027410152)
FERRETTO GROUP S.P.A. (CF: 00149440240)
ICAM SRL (CF: 03685780722)
LA FORTEZZA SPA (CF: 04038330371)
LA TECNICA DI PRETI GIANCARLO E F.LLI (CF: 00331540229)
ROSSS SPA (CF: 01813140488)
</t>
  </si>
  <si>
    <t>EUROPA GESTIONI IMMOBILIARI S.P.A. (CF: 03027410152)</t>
  </si>
  <si>
    <t>Noleggio fotocopiatorie UPT Pistoia</t>
  </si>
  <si>
    <t>Adesione convenzione Consip "Carburante da autotrazione mediante Fuel Card Sesta ed. "Lotto 4</t>
  </si>
  <si>
    <t xml:space="preserve">ITALIANA PETROLI SPA (GIÃ  TOTALERG S.P.A.) (CF: 00051570893)
</t>
  </si>
  <si>
    <t>ITALIANA PETROLI SPA (GIÃ  TOTALERG S.P.A.) (CF: 00051570893)</t>
  </si>
  <si>
    <t>Noleggio fotocopiatrici per n. 6 Uffici dell'Agenzia</t>
  </si>
  <si>
    <t>NOLEGGIO N. 1 FOTOCOPIATRICE PER UPT LUCCA</t>
  </si>
  <si>
    <t>CONTRATTO ESECUTIVO RITIRO VALORI</t>
  </si>
  <si>
    <t xml:space="preserve">BANCA NAZIONALE DEL LAVORO SPA (CF: 09339391006)
</t>
  </si>
  <si>
    <t>BANCA NAZIONALE DEL LAVORO SPA (CF: 09339391006)</t>
  </si>
  <si>
    <t>Acquisto biglietti ferroviari</t>
  </si>
  <si>
    <t xml:space="preserve">TRENITALIA SPA (CF: 05403151003)
</t>
  </si>
  <si>
    <t>TRENITALIA SPA (CF: 05403151003)</t>
  </si>
  <si>
    <t>Noleggio fotocopiatrici</t>
  </si>
  <si>
    <t xml:space="preserve">OLIVETTI SPA (CF: 02298700010)
</t>
  </si>
  <si>
    <t>OLIVETTI SPA (CF: 02298700010)</t>
  </si>
  <si>
    <t>Noleggio scaffalature archivio UPT Siena</t>
  </si>
  <si>
    <t xml:space="preserve">EDILIZIA FUTURA SRL (CF: 00884110529)
</t>
  </si>
  <si>
    <t>EDILIZIA FUTURA SRL (CF: 00884110529)</t>
  </si>
  <si>
    <t>Adesione Convenzione Consip Buoni Pasto elettronici</t>
  </si>
  <si>
    <t xml:space="preserve">EDENRED ITALIA SRL (CF: 01014660417)
</t>
  </si>
  <si>
    <t>EDENRED ITALIA SRL (CF: 01014660417)</t>
  </si>
  <si>
    <t>noleggio n. 3 fotocopiatrici multifunzione A4</t>
  </si>
  <si>
    <t>noleggio n. 1 fotocopiatrice monocromatica</t>
  </si>
  <si>
    <t>Adesione convenzione Consip noleggio 14 fotocopiatrici</t>
  </si>
  <si>
    <t>Servizio di portierato e vigilanza non armata presso DRE</t>
  </si>
  <si>
    <t>04-PROCEDURA NEGOZIATA SENZA PREVIA PUBBLICAZIONE</t>
  </si>
  <si>
    <t xml:space="preserve">CORPO VIGILI GIURATI SPA (CF: 03182700488)
IL GLOBO VIGILANZA S.R.L. (CF: 01065300475)
ITALPOL GROUP SPA (CF: 02750060309)
JOB SOLUTION SOC. COOP. (CF: 02085880561)
SICURITALIA SERVIZI FIDUCIARI SOC. COOP. (CF: 02950480133)
</t>
  </si>
  <si>
    <t>SICURITALIA SERVIZI FIDUCIARI SOC. COOP. (CF: 02950480133)</t>
  </si>
  <si>
    <t>Servizio di facchinaggio trasporto e trasloco a ridotto impatto ambientale per le sedi degli Uffici dell'Agenzia delle Entrate della Regione Toscana</t>
  </si>
  <si>
    <t xml:space="preserve">CONSORZIO STABILE EURO GLOBAL SERVICE GRANDI APPALTI (CF: 07422281001)
COOPER PUL SCPA (CF: 00302570650)
COOPERATIVA LAVORI GENERALI (CF: 06484741217)
COOPSERVICE S.COOP.P.A. (CF: 00310180351)
MARA SOCIETA' COOPERATIVA SPA (CF: 13226021007)
</t>
  </si>
  <si>
    <t>CONSORZIO STABILE EURO GLOBAL SERVICE GRANDI APPALTI (CF: 07422281001)</t>
  </si>
  <si>
    <t>affidamento quadriennale manutenzione semestrale impianto ad areosol presso archivi UPT Siena</t>
  </si>
  <si>
    <t xml:space="preserve">C.I.A. IMPIANTI SRL (CF: 00235710548)
</t>
  </si>
  <si>
    <t>C.I.A. IMPIANTI SRL (CF: 00235710548)</t>
  </si>
  <si>
    <t>Noleggio n. 18 fotocopiatrici</t>
  </si>
  <si>
    <t>fornitura libri AdE Toscana materia fiscale - Lotto 2</t>
  </si>
  <si>
    <t xml:space="preserve">CACUCCI EDITORE SAS (CF: 06249000727)
LIBRERIA GIURIDICADI A. TERENGHI E D. CERIOLI (CF: 03747760100)
LIBRERIA SCIENTIFICA DR. LUCIO DE BIASIO (CF: DBSLCU42E06F205K)
LIBRERIE FELTRINELLI SRL (CF: 04628790969)
WOLTERS KLUWER ITALIA SRL (CF: 10209790152)
</t>
  </si>
  <si>
    <t>WOLTERS KLUWER ITALIA SRL (CF: 10209790152)</t>
  </si>
  <si>
    <t>incarico ausiliario  consulenza CTP</t>
  </si>
  <si>
    <t xml:space="preserve">DI PRIAMO CARLO (CF: DPRCRL72R09C632U)
</t>
  </si>
  <si>
    <t>DI PRIAMO CARLO (CF: DPRCRL72R09C632U)</t>
  </si>
  <si>
    <t>affidamento fornitura n.2 servizi di retrofitting ORFEO e n. 3 dispositivi ARGO MINI LAN</t>
  </si>
  <si>
    <t xml:space="preserve">SIGMA S.P.A. (CF: 01590580443)
</t>
  </si>
  <si>
    <t>SIGMA S.P.A. (CF: 01590580443)</t>
  </si>
  <si>
    <t>Gara fornitura libri AdE Toscana materia giuridica - Lotto 1</t>
  </si>
  <si>
    <t xml:space="preserve">CACUCCI EDITORE SAS (CF: 06249000727)
LIBRERIA GIURIDICADI A. TERENGHI E D. CERIOLI (CF: 03747760100)
LIBRERIA SCIENTIFICA DR. LUCIO DE BIASIO (CF: DBSLCU42E06F205K)
NELDIRITTO EDITORE SRL (CF: 09596541004)
WOLTERS KLUWER ITALIA SRL (CF: 10209790152)
</t>
  </si>
  <si>
    <t>CACUCCI EDITORE SAS (CF: 06249000727)</t>
  </si>
  <si>
    <t>Fornitura sistema controllo accessi DP Lucca e UT Borgo SL</t>
  </si>
  <si>
    <t xml:space="preserve">SOLARI DI UDINE S.P.A. (CF: 01847860309)
</t>
  </si>
  <si>
    <t>SOLARI DI UDINE S.P.A. (CF: 01847860309)</t>
  </si>
  <si>
    <t>Servizio di manutenzione impianti elettrici e speciali</t>
  </si>
  <si>
    <t xml:space="preserve">CBRE GWS TECHNICAL DIVISION S.P.A. A SOCIO UNICO (CF: 11205571000)
CM IMPIANTI SRL (CF: 01642530768)
GHIORI S.A.S. DFI MARCO E CLAUDIO GHIORI &amp; C. (CF: 05133380484)
L'OPEROSA IMPIANTI S.R.L. (CF: 04269490266)
THESIS IMPIANTI SPA (CF: 01597941002)
</t>
  </si>
  <si>
    <t>L'OPEROSA IMPIANTI S.R.L. (CF: 04269490266)</t>
  </si>
  <si>
    <t>Servizio finanziario di pagamento con carta di credito</t>
  </si>
  <si>
    <t xml:space="preserve">NEXI PAYMENTS S.P.A. (GIÃ  CARTASI SPA) (CF: 04107060966)
</t>
  </si>
  <si>
    <t>NEXI PAYMENTS S.P.A. (GIÃ  CARTASI SPA) (CF: 04107060966)</t>
  </si>
  <si>
    <t>Noleggio n. 3 fotocopiatrici multifunzione a colori</t>
  </si>
  <si>
    <t>Noleggio n. 7 fotocopiatrici multifunzione monocromatiche</t>
  </si>
  <si>
    <t>Servizio manutenzione impianti antincendio</t>
  </si>
  <si>
    <t xml:space="preserve">A.F. SISTEMI SRL (CF: 02263250488)
C.R.B. SRL (CF: 08674911006)
COSTRUZIONI IMPIANTI TECNOLOGICI (CF: 01837060852)
GHIORI S.A.S. DFI MARCO E CLAUDIO GHIORI &amp; C. (CF: 05133380484)
MANUTENZIONI SRL (CF: 05641980726)
</t>
  </si>
  <si>
    <t>MANUTENZIONI SRL (CF: 05641980726)</t>
  </si>
  <si>
    <t>affidamento biennale del servizio di vigilanza armata sedi Agenzia Entrate Toscana 1 lotto</t>
  </si>
  <si>
    <t xml:space="preserve">EUROPEAN SECURITY SRL (CF: 03034600548)
FIDELITAS SPA (CF: 02084640164)
I.V.R.I.- ISTITUTO DI VIGILANZA (CF: 03169660150)
IL GLOBO VIGILANZA S.R.L. (CF: 01065300475)
RANGERS S.R.L. (CF: 00864080247)
</t>
  </si>
  <si>
    <t>IL GLOBO VIGILANZA S.R.L. (CF: 01065300475)</t>
  </si>
  <si>
    <t>Servizio di verifica periodica impianti elevatori DPR 162/99</t>
  </si>
  <si>
    <t xml:space="preserve">EUCERT (CF: 04991600489)
G&amp;R ORGANISMO DI CERTIFICAZIONE  SRL (CF: GRCVPS72E10D643I)
O.M.N.I.A. S.R.L. (CF: 01541850531)
SOCIETÃ  RINA SERVICES SPA (CF: 03487840104)
VERICERT (CF: 03507060402)
</t>
  </si>
  <si>
    <t>G&amp;R ORGANISMO DI CERTIFICAZIONE  SRL (CF: GRCVPS72E10D643I)</t>
  </si>
  <si>
    <t>Fornitura in noleggio di n. 8 fotocopiatrici</t>
  </si>
  <si>
    <t>noleggio n. 2 fotocopiatrici UTP Prato</t>
  </si>
  <si>
    <t>lavori di riorganizzazione locali DP di Arezzo da adibire ad uso ufficio</t>
  </si>
  <si>
    <t xml:space="preserve">ACMM (CF: 08532341008)
CEITECNO S.R.L. (CF: 07532191215)
EDILCAP SRL (CF: 05028450871)
EUROIMPRESA EDILE (CF: 13477340155)
SEITEC SRL (CF: 02367450596)
</t>
  </si>
  <si>
    <t>SEITEC SRL (CF: 02367450596)</t>
  </si>
  <si>
    <t>Noleggio n. 4 fotocopiatrici a colore</t>
  </si>
  <si>
    <t>Noleggio n. 27 apparecchiature multifunzione</t>
  </si>
  <si>
    <t>servizi manutenzione impianti termoidraulici della Toscana</t>
  </si>
  <si>
    <t xml:space="preserve">3A COSTRUZIONI S.R.L. (CF: 08654491003)
AG&amp;CO SRL (CF: 03863830281)
ALBERTI COSTRUZIONI SRL (CF: 02674230830)
L'OPEROSA IMPIANTI S.R.L. (CF: 04269490266)
PROGET IMPIANTI SRL (CF: 05005090484)
</t>
  </si>
  <si>
    <t>PROGET IMPIANTI SRL (CF: 05005090484)</t>
  </si>
  <si>
    <t>Fornitura toner</t>
  </si>
  <si>
    <t xml:space="preserve">CENTRO COMPUTER SRL (CF: 01103580195)
CORRAO FELICE ROBERTO (CF: 01898390818)
CORRIDI S.R.L. (CF: 00402140586)
DANCOM S.R.L. (CF: 06518141210)
DEL MONTE UFFICIO SRL (CF: 01401360464)
</t>
  </si>
  <si>
    <t>DANCOM S.R.L. (CF: 06518141210)</t>
  </si>
  <si>
    <t>SERVIZIO BIENNALE MANUTENZIONE IMPIANTI ELEVATORI</t>
  </si>
  <si>
    <t xml:space="preserve">CIAM ASCENSORI E SERVIZI SRL (CF: 12216121009)
CM IMPIANTI SRL (CF: 01642530768)
FERRARI &amp; C SRL (CF: 00489490581)
KONE SPA (CF: 05069070158)
MOVI.MAT S.R.L. (CF: 00790760557)
</t>
  </si>
  <si>
    <t>KONE SPA (CF: 05069070158)</t>
  </si>
  <si>
    <t>servizio manutenzione termoidraulico presso UT Portoferraio</t>
  </si>
  <si>
    <t xml:space="preserve">ALBERTO BASTRERI S.R.L. (CF: 13172961008)
PGS IMPIANTI (CF: 00863770491)
VELASCO ROBERTO IMPIANTI (CF: 01219310495)
</t>
  </si>
  <si>
    <t>PGS IMPIANTI (CF: 00863770491)</t>
  </si>
  <si>
    <t>Adesione convenzione Consip noleggio n. 1 fotocopiatrice</t>
  </si>
  <si>
    <t>Lavori adeguamento prevenzione incendi DP Arezzo</t>
  </si>
  <si>
    <t xml:space="preserve">EDILIZIA SAN GIORGIO SRL (CF: 04883450480)
LA DUE BC SRL (CF: 01198310540)
MIGLIORATI GIAN LUCA (CF: MGLGLC74A21C800I)
PECORELLI SNC (CF: 01417510516)
ROMEO PURI IMPIANTI (CF: PRURMO52E19C263V)
</t>
  </si>
  <si>
    <t>PECORELLI SNC (CF: 01417510516)</t>
  </si>
  <si>
    <t>Noleggio n. 1 apparecchiatura multifunzionale UTP Siena</t>
  </si>
  <si>
    <t>Convenzione energia elettrica 17 Lotto 8 - AdE Toscana</t>
  </si>
  <si>
    <t xml:space="preserve">A2A ENERGIA (CF: 12883420155)
</t>
  </si>
  <si>
    <t>A2A ENERGIA (CF: 12883420155)</t>
  </si>
  <si>
    <t>Convenzione Gas Naturale 12 Lotto 5 - AdE Toscana</t>
  </si>
  <si>
    <t xml:space="preserve">ESTRA ENERGIE SRL (CF: 01219980529)
</t>
  </si>
  <si>
    <t>ESTRA ENERGIE SRL (CF: 01219980529)</t>
  </si>
  <si>
    <t>Noleggio n. 2 fotocopiatrici formato A3 per la Direzione regionale</t>
  </si>
  <si>
    <t>Lavori di piccola manutenzione Opere da Fabbro Lotto 3</t>
  </si>
  <si>
    <t xml:space="preserve">ACME SRL (CF: 06032430487)
ACOS SRL (CF: 02278850595)
ADRIA SRL (CF: 02422990818)
CORCIONE SERRAMENTI S.A.S. (CF: 08756551217)
MANNOZZI MARCO SRL (CF: 02195800590)
</t>
  </si>
  <si>
    <t>CORCIONE SERRAMENTI S.A.S. (CF: 08756551217)</t>
  </si>
  <si>
    <t>Lavori di piccola manutenzione Opere da Fabbro Lotto 4</t>
  </si>
  <si>
    <t xml:space="preserve">ACME SRL (CF: 06032430487)
ADRIA SRL (CF: 02422990818)
CORCIONE SERRAMENTI S.A.S. (CF: 08756551217)
CORRAO FELICE ROBERTO (CF: 01898390818)
MANNOZZI MARCO SRL (CF: 02195800590)
</t>
  </si>
  <si>
    <t>Servizio di sanificazione per gli uffici dell'agenzia delle Entrate della Toscana</t>
  </si>
  <si>
    <t xml:space="preserve">BIBLION SRL (CF: 04387641006)
</t>
  </si>
  <si>
    <t>BIBLION SRL (CF: 04387641006)</t>
  </si>
  <si>
    <t>Noleggio n. 12 apparecchiature multifunzione monocromatiche</t>
  </si>
  <si>
    <t>Noleggio n. 2 apparecchiature multifunzione a colori</t>
  </si>
  <si>
    <t>Servizio di manutenzioni edili varie UPT Firenze</t>
  </si>
  <si>
    <t xml:space="preserve">TAGLIETTI ELIO SRL (CF: 01005790488)
</t>
  </si>
  <si>
    <t>TAGLIETTI ELIO SRL (CF: 01005790488)</t>
  </si>
  <si>
    <t>Lavori di piccola manutenzione e riparazione Opere Edili Lotto1</t>
  </si>
  <si>
    <t xml:space="preserve">A.C.COSTRUZIONI SRL (CF: 04218120618)
BCM SRL (CF: 02402750463)
ING. G. LOMBARDI SRL (CF: 00609250634)
L.G. COSTRUZIONI GENERALI SRL (CF: 09098341218)
P.M. DI MASSIMILIANO SPENA &amp; C. (CF: 02014330506)
</t>
  </si>
  <si>
    <t>P.M. DI MASSIMILIANO SPENA &amp; C. (CF: 02014330506)</t>
  </si>
  <si>
    <t>Lavori di piccola manutenzione e riparazione Opere Edili - Lotto 2</t>
  </si>
  <si>
    <t>Noleggio n. 12 apparecchiature multifunzione</t>
  </si>
  <si>
    <t>VIGILANZA UFFICI AGENZIA ENTRATE TOSCANA</t>
  </si>
  <si>
    <t xml:space="preserve">CONSORZIO LEONARDO SERVIZI E LAVORI SOC. COOPERATIVA (CF: 01535090474)
</t>
  </si>
  <si>
    <t>CONSORZIO LEONARDO SERVIZI E LAVORI SOC. COOPERATIVA (CF: 01535090474)</t>
  </si>
  <si>
    <t>Fornitura biennale Articoli di cancelleria</t>
  </si>
  <si>
    <t xml:space="preserve">ANGELO AMODIO S.R.L. (CF: 01897770739)
BLO ITALIA (CF: 12758180157)
CLICK UFFICIO SRL (CF: 06067681004)
DE.DA. UFFICIO (CF: 11803631008)
MISTER WIZARD SRL (CF: 01077280475)
</t>
  </si>
  <si>
    <t>CLICK UFFICIO SRL (CF: 06067681004)</t>
  </si>
  <si>
    <t>Noleggio n. 3 apparecchiature multifunzione</t>
  </si>
  <si>
    <t>affidamento del servizio di adeguamento impianto di condizionamento della sede della Direzione Provinciale di Lucca</t>
  </si>
  <si>
    <t xml:space="preserve">PROGET IMPIANTI SRL (CF: 05005090484)
</t>
  </si>
  <si>
    <t>Adesione alla Convenzione Consip â€“ Ed. 4 Lotto 5 gestione integrata della salute e sicurezza sui luoghi di lavoro Toscana</t>
  </si>
  <si>
    <t xml:space="preserve">CONSILIA CFO SRL (IN RTI) (CF: 11435101008)
</t>
  </si>
  <si>
    <t>CONSILIA CFO SRL (IN RTI) (CF: 11435101008)</t>
  </si>
  <si>
    <t>Fornitura Monitor e ministampanti DP Firenze e DP Prato</t>
  </si>
  <si>
    <t>Verifiche periodiche impianti di messa a terra (DPR 462/01)</t>
  </si>
  <si>
    <t xml:space="preserve">ANCCP SRL (CF: 01749130496)
</t>
  </si>
  <si>
    <t>ANCCP SRL (CF: 01749130496)</t>
  </si>
  <si>
    <t>Affidamento della fornitura di drum e cartucce di toner e a getto di inchiostro originali Lotto1 - Uffici AdE Toscana</t>
  </si>
  <si>
    <t xml:space="preserve">ALEX OFFICE &amp; BUSINESS SRL (CF: 01688970621)
ECO LASER INFORMATICA SRL (CF: 04427081007)
PROMO RIGENERA SRL (CF: 01431180551)
R.C.M. ITALIA S.R.L. (CF: 06736060630)
</t>
  </si>
  <si>
    <t>PROMO RIGENERA SRL (CF: 01431180551)</t>
  </si>
  <si>
    <t>Sanificazione Uffici AdE Toscana</t>
  </si>
  <si>
    <t>CONTRATTO ESEC. DEL CONTRATTO NORM. AFFIDAMENTO FOR CARTA</t>
  </si>
  <si>
    <t xml:space="preserve">CCG SRL (CF: 01187151004)
</t>
  </si>
  <si>
    <t>CCG SRL (CF: 01187151004)</t>
  </si>
  <si>
    <t>LAVORI DI ADEGUAMENTO FUNZIONALE DEI LOCALI CHE OSPITERANNO LA NUOVA SEDE DELLâ€™UFFICIO TERRITORIALE DI CARRARA SITI AL TERZO PIANO DELLâ€™IMMOBILE INAIL IN VIA DON MINZONI CARRARA</t>
  </si>
  <si>
    <t xml:space="preserve">GHIORI S.A.S. DFI MARCO E CLAUDIO GHIORI &amp; C. (CF: 05133380484)
</t>
  </si>
  <si>
    <t>GHIORI S.A.S. DFI MARCO E CLAUDIO GHIORI &amp; C. (CF: 05133380484)</t>
  </si>
  <si>
    <t>Servizio pulizia straordinaria filtri impianti climatizzazione DP LI</t>
  </si>
  <si>
    <t xml:space="preserve">DITTA ARGENTANO MARCO  (CF: 01893380491)
</t>
  </si>
  <si>
    <t>DITTA ARGENTANO MARCO  (CF: 01893380491)</t>
  </si>
  <si>
    <t>Servizio pulizia straordinaria filtri impianti climatizzazione DP Lucca</t>
  </si>
  <si>
    <t xml:space="preserve">ASC ASSISTENZA CALDAIE E CONDIZIONATORI (CF: 02375860463)
</t>
  </si>
  <si>
    <t>ASC ASSISTENZA CALDAIE E CONDIZIONATORI (CF: 02375860463)</t>
  </si>
  <si>
    <t>Affidamento del servizio quadriennale di spurgo presso tutte le sedi degli Uffici AdE Toscana</t>
  </si>
  <si>
    <t xml:space="preserve">FIRENZE SPURGHI SRL (CF: 05665420484)
</t>
  </si>
  <si>
    <t>FIRENZE SPURGHI SRL (CF: 05665420484)</t>
  </si>
  <si>
    <t xml:space="preserve">Affidamento biennale servizio manutenzione aree verdi presso Uffici AdE Toscana. </t>
  </si>
  <si>
    <t xml:space="preserve">GREEN SERVICE DI FAELLI R.E C.SNC (CF: 01147510539)
</t>
  </si>
  <si>
    <t>GREEN SERVICE DI FAELLI R.E C.SNC (CF: 01147510539)</t>
  </si>
  <si>
    <t>Noleggio n.9 fotocopiatrici uffici vari AdE Toscana</t>
  </si>
  <si>
    <t>servizio di manutenzione triennale per macchine bollatrici uffici Agenzia Entrate toscana</t>
  </si>
  <si>
    <t xml:space="preserve">FATTORI SAFEST S.R.L. (CF: 10416260155)
</t>
  </si>
  <si>
    <t>FATTORI SAFEST S.R.L. (CF: 10416260155)</t>
  </si>
  <si>
    <t>Contratto per lâ€™affidamento del servizio di sanificazione straordinaria dei filtri degli impianti di climatizzazione degli uffici dellâ€™Agenzia delle Entrate della provincia di Grosseto e dell'UT di Piombino</t>
  </si>
  <si>
    <t xml:space="preserve">B.M. SRL (CF: 01623720537)
</t>
  </si>
  <si>
    <t>B.M. SRL (CF: 01623720537)</t>
  </si>
  <si>
    <t>Procedura per lâ€™affidamento del servizio di manutenzione degli impianti termoidraulici per gli uffici di Portoferraio</t>
  </si>
  <si>
    <t xml:space="preserve">ALBERTO BASTRERI S.R.L. (CF: 13172961008)
</t>
  </si>
  <si>
    <t>ALBERTO BASTRERI S.R.L. (CF: 13172961008)</t>
  </si>
  <si>
    <t>Fornitura monitor eliminacode DP Firenze</t>
  </si>
  <si>
    <t>Procedura per lâ€™affidamento annuale dei servizi di conduzione e manutenzione degli impianti termoidraulici, di condizionamento ed idrico-sanitari presso gli uffici della Direzione Regionale dellâ€™Agenzia delle Entrate della Toscana</t>
  </si>
  <si>
    <t xml:space="preserve">ENGIE SERVIZI S.P.A. (GIÃ  COFELY ITALIA S.P.A.) (CF: 07149930583)
FIORINI IMPIANTI (CF: 01800640466)
SIRAM S.P.A. (CF: 08786190150)
TERMOSERVICE S.R.L. (CF: 02318970973)
VITTORI IMPIANTI SRL (CF: 03770700486)
</t>
  </si>
  <si>
    <t>VITTORI IMPIANTI SRL (CF: 03770700486)</t>
  </si>
  <si>
    <t>Drum e cartucce di toner e a getto di inchiostro rigenerati per Uffici AdE Toscana - Lotto 2</t>
  </si>
  <si>
    <t xml:space="preserve">ALEX OFFICE &amp; BUSINESS SRL (CF: 01688970621)
BUYONLINE (CF: 06285520968)
ERREBIAN SPA (CF: 08397890586)
PROMO RIGENERA SRL (CF: 01431180551)
TONER ITALIA SRL (CF: 01433030705)
</t>
  </si>
  <si>
    <t>BUYONLINE (CF: 06285520968)</t>
  </si>
  <si>
    <t>AFFIDAMENTO DEI SERVIZI DI RISCOSSIONE TRIBUTI CON MODALITÃ€ ELETTRONICHE PER LE SEDI DELLâ€™AGENZIA DELLE ENTRATE</t>
  </si>
  <si>
    <t>Fornitura termoscanner DR Toscana</t>
  </si>
  <si>
    <t xml:space="preserve">SIPROTEC SRL (CF: 15902191004)
</t>
  </si>
  <si>
    <t>SIPROTEC SRL (CF: 15902191004)</t>
  </si>
  <si>
    <t>Affidamento fornitura di mascherine FFP2 per gli Uffici dipendenti dellâ€™Agenzia delle Entrate della Toscana</t>
  </si>
  <si>
    <t xml:space="preserve">MYO S.R.L. (CF: 03222970406)
</t>
  </si>
  <si>
    <t>MYO S.R.L. (CF: 03222970406)</t>
  </si>
  <si>
    <t xml:space="preserve">servizio di riattivazione del montascale a servizio della sede dellâ€™U.T di Montevarchi </t>
  </si>
  <si>
    <t xml:space="preserve">CASICCI &amp; ANGORI SRL (CF: 00086960515)
</t>
  </si>
  <si>
    <t>CASICCI &amp; ANGORI SRL (CF: 00086960515)</t>
  </si>
  <si>
    <t xml:space="preserve">Approvvigionamento di buoni pasto â€“ Adesione alla Convenzione Consip Buoni Pasto 8 </t>
  </si>
  <si>
    <t xml:space="preserve">REPAS LUNCH COUPON SRL (CF: 08122660585)
</t>
  </si>
  <si>
    <t>REPAS LUNCH COUPON SRL (CF: 08122660585)</t>
  </si>
  <si>
    <t>Fornitura deumidificatori UPT Arezzo</t>
  </si>
  <si>
    <t xml:space="preserve">MR SERVICE SRL (CF: 12479491008)
</t>
  </si>
  <si>
    <t>MR SERVICE SRL (CF: 12479491008)</t>
  </si>
  <si>
    <t>Concessione servizio break-point</t>
  </si>
  <si>
    <t xml:space="preserve">IVS ITALIA S.P.A. (CF: 03320270162)
</t>
  </si>
  <si>
    <t>IVS ITALIA S.P.A. (CF: 03320270162)</t>
  </si>
  <si>
    <t>Fornitura mascherine trasparenti alcuni uffici AdE Toscana</t>
  </si>
  <si>
    <t xml:space="preserve">GRUGLIASCO RICAMBI SAS (CF: 06105930017)
</t>
  </si>
  <si>
    <t>GRUGLIASCO RICAMBI SAS (CF: 06105930017)</t>
  </si>
  <si>
    <t>fornitura di un corso di aggiornamento in materia urbanistica</t>
  </si>
  <si>
    <t xml:space="preserve">FONDAZIONE ARCHITETTI FIRENZE (CF: 06309990486)
</t>
  </si>
  <si>
    <t>FONDAZIONE ARCHITETTI FIRENZE (CF: 06309990486)</t>
  </si>
  <si>
    <t>fornitura di un corso sul quadro normativo sugli appalti pubblici in vigore dal 1 gennaio 2021: decreto â€œmilleprorogheâ€. le problematiche inerenti il subappalto per due funzionari della DR Toscana</t>
  </si>
  <si>
    <t xml:space="preserve">PA TRAINING (CF: 02890460781)
</t>
  </si>
  <si>
    <t>PA TRAINING (CF: 02890460781)</t>
  </si>
  <si>
    <t>CONTRATTO NOLEGGIO SCAFFALATURE UPT SIENA</t>
  </si>
  <si>
    <t>bonifica archivio UTP Pisa dalle polveri antincendio</t>
  </si>
  <si>
    <t>Adesione convenzione fornitura energia elettrica</t>
  </si>
  <si>
    <t xml:space="preserve">AGSM ENERGIA SPA (CF: 02968430237)
</t>
  </si>
  <si>
    <t>AGSM ENERGIA SPA (CF: 02968430237)</t>
  </si>
  <si>
    <t>Convenzione Gas Naturale 13 - Lotto 6</t>
  </si>
  <si>
    <t>Fornitura mascherine FFP2 Uffici AdE Toscana</t>
  </si>
  <si>
    <t xml:space="preserve">PULITALIA SPA (CF: 01653790244)
</t>
  </si>
  <si>
    <t>PULITALIA SPA (CF: 01653790244)</t>
  </si>
  <si>
    <t>Noleggio n.10 fotocopiatrici 32 - lotto 3 - Uffici AdE Toscana</t>
  </si>
  <si>
    <t xml:space="preserve">ITD SOLUTIONS SPA (CF: 05773090013)
</t>
  </si>
  <si>
    <t>ITD SOLUTIONS SPA (CF: 05773090013)</t>
  </si>
  <si>
    <t>Servizio di sanificazione degli Uffici dell'A.d.E. Toscana</t>
  </si>
  <si>
    <t>Fornitura mascherine trasparenti DP Grosseto</t>
  </si>
  <si>
    <t xml:space="preserve"> ripristino impianto antincendio, presso UTP di Pisa mediante fornitura e posa in opera di erogatori aereosol e centraline di comando</t>
  </si>
  <si>
    <t xml:space="preserve">ANTINCENDIO FAELLA SRL (CF: 02874630615)
</t>
  </si>
  <si>
    <t>ANTINCENDIO FAELLA SRL (CF: 02874630615)</t>
  </si>
  <si>
    <t>Adesione al PROGRAMMA TRENITALIA FOR BUSINESS</t>
  </si>
  <si>
    <t>SERVIZIO DI FACCHINAGGIO INTERNO ED  ESTERNO TOSCANA</t>
  </si>
  <si>
    <t xml:space="preserve">SCALA ENTERPRISE S.R.L. (CF: 05594340639)
</t>
  </si>
  <si>
    <t>SCALA ENTERPRISE S.R.L. (CF: 05594340639)</t>
  </si>
  <si>
    <t>Servizio di smaltimento arredi UPT Firenze</t>
  </si>
  <si>
    <t xml:space="preserve">ALIA SERVIZI AMBIENTALI SPA (CF: 04855090488)
</t>
  </si>
  <si>
    <t>ALIA SERVIZI AMBIENTALI SPA (CF: 04855090488)</t>
  </si>
  <si>
    <t>Fornitura ed installazione macchina bollatrice per la DP di Pisa</t>
  </si>
  <si>
    <t xml:space="preserve"> lavori di ricostruzione delle parti delle fasce marcapiano, dei montanti e dei parapetti dei terrazzi, sede della DP Grosseto</t>
  </si>
  <si>
    <t xml:space="preserve">EDILMARK SR (CF: 01227410535)
</t>
  </si>
  <si>
    <t>EDILMARK SR (CF: 01227410535)</t>
  </si>
  <si>
    <t>Adesione alla Convenzione Consip â€œApparecchiature Multifunzione 32 â€“ noleggioâ€ Lotto 3 per la fornitura di n.3 apparecchiature multifunzione monocromatiche, formato A3 per alcuni Uffici dellâ€™Agenzia</t>
  </si>
  <si>
    <t>Fornitura e installazione di n. 1 sistema di controllo accessi con apriporta ad una testina per UT di Carrara e presa dâ€™atto del ripristino dei concentratori apriporta presso la DP di Arezzo</t>
  </si>
  <si>
    <t>affidamento  fruizione di un corso di aggiornamento di prevenzione incendi finalizzato al mantenimento dellâ€™iscrizione professionisti negli elenchi del ministero dellâ€™interno dei</t>
  </si>
  <si>
    <t xml:space="preserve">CENTRO DI FORMAZIONE STS SRL (CF: 02492480286)
</t>
  </si>
  <si>
    <t>CENTRO DI FORMAZIONE STS SRL (CF: 02492480286)</t>
  </si>
  <si>
    <t>Procedura per lâ€™affidamento della fornitura di n. 25 defibrillatori per un importo pari ad â‚¬ 25.000,00 oltre IVA per la DirezioneRegionale Toscana e altri Uffici dellâ€™Agenzia delle Entrate in Toscana</t>
  </si>
  <si>
    <t xml:space="preserve">LOW COST SERVICE SRL (CF: 03779690365)
</t>
  </si>
  <si>
    <t>LOW COST SERVICE SRL (CF: 03779690365)</t>
  </si>
  <si>
    <t>Manutenzione straordinaria e ordinaria archivio compattato via dell'agnolo 80 Firenze</t>
  </si>
  <si>
    <t xml:space="preserve">TECNOSISTEM SNC (CF: 01579671205)
</t>
  </si>
  <si>
    <t>TECNOSISTEM SNC (CF: 01579671205)</t>
  </si>
  <si>
    <t>lâ€™affidamento del servizio catering e coffee break per il giorno 1 luglio 2021 presso la sede della Direzione regionale della Toscana.</t>
  </si>
  <si>
    <t xml:space="preserve">PAMPERO SNC  (CF: 06385780488)
</t>
  </si>
  <si>
    <t>PAMPERO SNC  (CF: 06385780488)</t>
  </si>
  <si>
    <t>Fornitura e posa targhe esterne uffici vari</t>
  </si>
  <si>
    <t xml:space="preserve">DITTA INDIVIDUALE CENTRO STAMPA FACCINI (CF: FCCFRC91T25G273H)
</t>
  </si>
  <si>
    <t>DITTA INDIVIDUALE CENTRO STAMPA FACCINI (CF: FCCFRC91T25G273H)</t>
  </si>
  <si>
    <t>Procedura per lâ€™affidamento del servizio di verifica della vulnerabilitÃ  sismica dellâ€™immobile sito in via Della Fortezza n. 8, Firenze sede della Direzione Regionale Toscana dellâ€™Agenzia delle Entrate.</t>
  </si>
  <si>
    <t xml:space="preserve">RAGGRUPPAMENTO:
- INNOVATIONS SRL (CF: 03372370548) Ruolo: 02-MANDATARIA
- ARCHEOTECH - STUDIO ASSOCIATO DI ARCHEOLOGIA (CF: 02844570545) Ruolo: 01-MANDANTE
ACS INGEGNERI STUDIO ASSOCIATO (CF: 02002430979)
BENEDETTI E PARTNERS STUDIO ASSOCIATO DI INGEGNERIA (CF: 03037701202)
COMES STUDIO ASSOCIATO (CF: 04929830489)
ING MARCO ROMAGNOLI (CF: RMGMRC71H20H294V)
</t>
  </si>
  <si>
    <t>Servizio rimozione, trasporto e smaltimento materiale ingombrante</t>
  </si>
  <si>
    <t xml:space="preserve">A.AM.P.S. (CF: 01168310496)
</t>
  </si>
  <si>
    <t>A.AM.P.S. (CF: 01168310496)</t>
  </si>
  <si>
    <t xml:space="preserve">AGF DISINFESTAZIONI (CF: 01696250701)
AMBRA 83  (CF: 06251000581)
CPS FACILITY MANAGEMENT SPA (CF: 05653471002)
MULTISERVICE 360 (CF: 15710891001)
SCALA ENTERPRISE S.R.L. (CF: 05594340639)
</t>
  </si>
  <si>
    <t>CPS FACILITY MANAGEMENT SPA (CF: 05653471002)</t>
  </si>
  <si>
    <t>pubblicazione di avviso per indagine di mercato immobiliare La Nazione</t>
  </si>
  <si>
    <t xml:space="preserve">SOCIETÃ  PUBBLICITÃ  EDITORIALE E DIGITALE S.P.A â€“ SPEED (CF: 00326930377)
</t>
  </si>
  <si>
    <t>SOCIETÃ  PUBBLICITÃ  EDITORIALE E DIGITALE S.P.A â€“ SPEED (CF: 00326930377)</t>
  </si>
  <si>
    <t>pubblicazione di avviso per indagine di mercato immobiliare La Repubblica</t>
  </si>
  <si>
    <t xml:space="preserve">A. MANZONI &amp; C. S.P.A. (CF: 04705810150)
</t>
  </si>
  <si>
    <t>A. MANZONI &amp; C. S.P.A. (CF: 04705810150)</t>
  </si>
  <si>
    <t>Affidamento del servizio di smaltimento arredi presso lâ€™Ufficio Provinciale di Livorno</t>
  </si>
  <si>
    <t>Fornitura di n. 2 abbonamenti GeoSystems NRTK FULL GNSS - UPT Siena</t>
  </si>
  <si>
    <t xml:space="preserve">LEICA GEOSYSTEMS SPA (CF: 12090330155)
</t>
  </si>
  <si>
    <t>LEICA GEOSYSTEMS SPA (CF: 12090330155)</t>
  </si>
  <si>
    <t>Fornitura bandiere Italia ed Europa cm150x225 - DR Toscana</t>
  </si>
  <si>
    <t xml:space="preserve">FAGGIONATO ROBERTO (CF: FGGRRT74M13F464Y)
</t>
  </si>
  <si>
    <t>FAGGIONATO ROBERTO (CF: FGGRRT74M13F464Y)</t>
  </si>
  <si>
    <t>Coffee break 20 settembre 2021 DRT</t>
  </si>
  <si>
    <t>affidamento dei lavori di bonifica da materiale contenente amianto presso parte degli archivi della DRT</t>
  </si>
  <si>
    <t>apparecchio didattico di simulazione defibrillatore "Trainer"</t>
  </si>
  <si>
    <t>Lavori di bonifica da materiale contenente amianto presso parte degli archivi della direzione Regionale Toscana sito in via Della Fortezza, 8  Firenze</t>
  </si>
  <si>
    <t xml:space="preserve">POOLECOLOGIA SRL (CF: 01239670464)
</t>
  </si>
  <si>
    <t>POOLECOLOGIA SRL (CF: 01239670464)</t>
  </si>
  <si>
    <t>affidamento quadriennale dei servizi di manutenzione semestrale dellâ€™impianto ad aerosol presso gli archivi DP Siena</t>
  </si>
  <si>
    <t>Adesione convenzione fornitura energia elettrica nuovo allaccio UT Carrara</t>
  </si>
  <si>
    <t>Fornitura termoscanner da muro uffici DR Toscana</t>
  </si>
  <si>
    <t>Fornitura monitor eliminacode UT Pisa</t>
  </si>
  <si>
    <t>Fornitura pannelli separatori in plexiglass uffici DR Toscana</t>
  </si>
  <si>
    <t xml:space="preserve">UGOLINI NATALE &amp; C. S.A.S. (CF: 02287320416)
</t>
  </si>
  <si>
    <t>UGOLINI NATALE &amp; C. S.A.S. (CF: 02287320416)</t>
  </si>
  <si>
    <t>Procedura per lâ€™affidamento del servizio gestione incontro di lavoro del 26 ottobre 2021 presso la sede della Direzione Regionale della Toscana</t>
  </si>
  <si>
    <t xml:space="preserve">CAT. ALIM.5 VIE SAS (CF: 05800680489)
</t>
  </si>
  <si>
    <t>CAT. ALIM.5 VIE SAS (CF: 05800680489)</t>
  </si>
  <si>
    <t xml:space="preserve">Affidamento della fornitura di n.3 scale da archivio per lâ€™UPT di Grosseto AdE Toscana - Determina di revoca </t>
  </si>
  <si>
    <t>affidamento della fornitura e posa in opera di materiale elettrico per la nuova sede dellâ€™ufficio territoriale di Carrara</t>
  </si>
  <si>
    <t>Fornitura di n.3 sedie modello portantina per la DP di Firenze e lâ€™UT di Carrara</t>
  </si>
  <si>
    <t xml:space="preserve">CITY MED SRL (CF: 03549530610)
</t>
  </si>
  <si>
    <t>CITY MED SRL (CF: 03549530610)</t>
  </si>
  <si>
    <t>Smaltimento arredi ut Carrara</t>
  </si>
  <si>
    <t xml:space="preserve">COMPAGNIA MAGAZZINI GENERALI (CF: 06544750489)
</t>
  </si>
  <si>
    <t>COMPAGNIA MAGAZZINI GENERALI (CF: 06544750489)</t>
  </si>
  <si>
    <t>Fornitura scale per archivio</t>
  </si>
  <si>
    <t xml:space="preserve">FEDA SRL (CF: 01483910558)
</t>
  </si>
  <si>
    <t>FEDA SRL (CF: 01483910558)</t>
  </si>
  <si>
    <t xml:space="preserve">Fornitura bandiere </t>
  </si>
  <si>
    <t xml:space="preserve">E.NOVALI SNC DI NOVALI ALESSANDRO &amp; C. (CF: 01462770171)
</t>
  </si>
  <si>
    <t>E.NOVALI SNC DI NOVALI ALESSANDRO &amp; C. (CF: 01462770171)</t>
  </si>
  <si>
    <t>Presa atto di gara deserta RdO n. 2872392 del 30-09-2021 per lâ€™affidamento dei servizi di rilegatura e ripristino/ricondizionamento/restauro degli atti SPI AdE Toscana</t>
  </si>
  <si>
    <t>Pubblicazione avviso per indagine mercato immobiliare La Repubblica</t>
  </si>
  <si>
    <t>Fornitura di una targa commemorativa per la sede della Direzione Regionale</t>
  </si>
  <si>
    <t xml:space="preserve">GRANDPRIX DI PELATTI GIANCARLO (CF: PLTGCR48B26I514R)
</t>
  </si>
  <si>
    <t>GRANDPRIX DI PELATTI GIANCARLO (CF: PLTGCR48B26I514R)</t>
  </si>
  <si>
    <t>Fornitura di mascherine FFP2</t>
  </si>
  <si>
    <t>Fornitura piante e servizio allestimento Aula Magna</t>
  </si>
  <si>
    <t xml:space="preserve">AGLIETTI FLORICOLTURA SNC (CF: 01847620489)
</t>
  </si>
  <si>
    <t>AGLIETTI FLORICOLTURA SNC (CF: 01847620489)</t>
  </si>
  <si>
    <t>Noleggio fotocopiatori uffici vari AdE DR Toscana</t>
  </si>
  <si>
    <t>Fornitura di n. 100 badge/tessere magnetiche per le esigenze della Direzione Provinciale di Pisa</t>
  </si>
  <si>
    <t xml:space="preserve">A.F. SISTEMI SRL (CF: 02263250488)
</t>
  </si>
  <si>
    <t>A.F. SISTEMI SRL (CF: 02263250488)</t>
  </si>
  <si>
    <t>Lavori di rimozione di ulteriori porzioni di amianto per la sede della Direzione Regionale della Toscana</t>
  </si>
  <si>
    <t>Fornitura apriporta 1 testina UT Carrara</t>
  </si>
  <si>
    <t>Procedura per lâ€™affidamento di servizio verifica varie sedi DR</t>
  </si>
  <si>
    <t>Approvvigionamento di energia elettrica per la Direzione Provinciale di Grosseto dellâ€™Agenzia delle Entrate della Toscana</t>
  </si>
  <si>
    <t>Procedura per lâ€™affidamento dei servizi di rilegatura e ripristino/ricondizionamento/restauro degli atti di pubblicitÃ  immobiliare presso gli Uffici Provinciali AdE 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</si>
</sst>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"X9210902B0"</f>
        <v>X9210902B0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9679.68</v>
      </c>
      <c r="I3" s="2">
        <v>41948</v>
      </c>
      <c r="J3" s="2">
        <v>43408</v>
      </c>
      <c r="K3">
        <v>20000.560000000001</v>
      </c>
    </row>
    <row r="4" spans="1:11" x14ac:dyDescent="0.25">
      <c r="A4" t="str">
        <f>"Z0D16CCF31"</f>
        <v>Z0D16CCF31</v>
      </c>
      <c r="B4" t="str">
        <f t="shared" si="0"/>
        <v>06363391001</v>
      </c>
      <c r="C4" t="s">
        <v>16</v>
      </c>
      <c r="D4" t="s">
        <v>21</v>
      </c>
      <c r="E4" t="s">
        <v>22</v>
      </c>
      <c r="F4" s="1" t="s">
        <v>23</v>
      </c>
      <c r="G4" t="s">
        <v>24</v>
      </c>
      <c r="H4">
        <v>94.26</v>
      </c>
      <c r="I4" s="2">
        <v>42306</v>
      </c>
      <c r="J4" s="2">
        <v>42335</v>
      </c>
      <c r="K4">
        <v>94.26</v>
      </c>
    </row>
    <row r="5" spans="1:11" x14ac:dyDescent="0.25">
      <c r="A5" t="str">
        <f>"630132738A"</f>
        <v>630132738A</v>
      </c>
      <c r="B5" t="str">
        <f t="shared" si="0"/>
        <v>06363391001</v>
      </c>
      <c r="C5" t="s">
        <v>16</v>
      </c>
      <c r="D5" t="s">
        <v>17</v>
      </c>
      <c r="E5" t="s">
        <v>18</v>
      </c>
      <c r="F5" s="1" t="s">
        <v>19</v>
      </c>
      <c r="G5" t="s">
        <v>20</v>
      </c>
      <c r="H5">
        <v>43276.800000000003</v>
      </c>
      <c r="I5" s="2">
        <v>42188</v>
      </c>
      <c r="J5" s="2">
        <v>43707</v>
      </c>
      <c r="K5">
        <v>45346.66</v>
      </c>
    </row>
    <row r="6" spans="1:11" x14ac:dyDescent="0.25">
      <c r="A6" t="str">
        <f>"Z1615F1C85"</f>
        <v>Z1615F1C85</v>
      </c>
      <c r="B6" t="str">
        <f t="shared" si="0"/>
        <v>06363391001</v>
      </c>
      <c r="C6" t="s">
        <v>16</v>
      </c>
      <c r="D6" t="s">
        <v>25</v>
      </c>
      <c r="E6" t="s">
        <v>22</v>
      </c>
      <c r="F6" s="1" t="s">
        <v>26</v>
      </c>
      <c r="G6" t="s">
        <v>27</v>
      </c>
      <c r="H6">
        <v>0</v>
      </c>
      <c r="I6" s="2">
        <v>42006</v>
      </c>
      <c r="J6" s="2">
        <v>42094</v>
      </c>
      <c r="K6">
        <v>391149.01</v>
      </c>
    </row>
    <row r="7" spans="1:11" x14ac:dyDescent="0.25">
      <c r="A7" t="str">
        <f>"X580D511A0"</f>
        <v>X580D511A0</v>
      </c>
      <c r="B7" t="str">
        <f t="shared" si="0"/>
        <v>06363391001</v>
      </c>
      <c r="C7" t="s">
        <v>16</v>
      </c>
      <c r="D7" t="s">
        <v>28</v>
      </c>
      <c r="E7" t="s">
        <v>22</v>
      </c>
      <c r="F7" s="1" t="s">
        <v>29</v>
      </c>
      <c r="G7" t="s">
        <v>30</v>
      </c>
      <c r="H7">
        <v>0</v>
      </c>
      <c r="I7" s="2">
        <v>41623</v>
      </c>
      <c r="K7">
        <v>96474.5</v>
      </c>
    </row>
    <row r="8" spans="1:11" x14ac:dyDescent="0.25">
      <c r="A8" t="str">
        <f>"Z091A3A768"</f>
        <v>Z091A3A768</v>
      </c>
      <c r="B8" t="str">
        <f t="shared" si="0"/>
        <v>06363391001</v>
      </c>
      <c r="C8" t="s">
        <v>16</v>
      </c>
      <c r="D8" t="s">
        <v>31</v>
      </c>
      <c r="E8" t="s">
        <v>18</v>
      </c>
      <c r="F8" s="1" t="s">
        <v>32</v>
      </c>
      <c r="G8" t="s">
        <v>33</v>
      </c>
      <c r="H8">
        <v>13910</v>
      </c>
      <c r="I8" s="2">
        <v>42614</v>
      </c>
      <c r="J8" s="2">
        <v>42783</v>
      </c>
      <c r="K8">
        <v>13910</v>
      </c>
    </row>
    <row r="9" spans="1:11" x14ac:dyDescent="0.25">
      <c r="A9" t="str">
        <f>"Z571973260"</f>
        <v>Z571973260</v>
      </c>
      <c r="B9" t="str">
        <f t="shared" si="0"/>
        <v>06363391001</v>
      </c>
      <c r="C9" t="s">
        <v>16</v>
      </c>
      <c r="D9" t="s">
        <v>34</v>
      </c>
      <c r="E9" t="s">
        <v>18</v>
      </c>
      <c r="F9" s="1" t="s">
        <v>35</v>
      </c>
      <c r="G9" t="s">
        <v>36</v>
      </c>
      <c r="H9">
        <v>8275.84</v>
      </c>
      <c r="I9" s="2">
        <v>42552</v>
      </c>
      <c r="J9" s="2">
        <v>44012</v>
      </c>
      <c r="K9">
        <v>9419.33</v>
      </c>
    </row>
    <row r="10" spans="1:11" x14ac:dyDescent="0.25">
      <c r="A10" t="str">
        <f>"6647537910"</f>
        <v>6647537910</v>
      </c>
      <c r="B10" t="str">
        <f t="shared" si="0"/>
        <v>06363391001</v>
      </c>
      <c r="C10" t="s">
        <v>16</v>
      </c>
      <c r="D10" t="s">
        <v>37</v>
      </c>
      <c r="E10" t="s">
        <v>18</v>
      </c>
      <c r="F10" s="1" t="s">
        <v>38</v>
      </c>
      <c r="G10" t="s">
        <v>39</v>
      </c>
      <c r="H10">
        <v>5847729.0700000003</v>
      </c>
      <c r="I10" s="2">
        <v>42522</v>
      </c>
      <c r="J10" s="2">
        <v>43852</v>
      </c>
      <c r="K10">
        <v>4387482.6100000003</v>
      </c>
    </row>
    <row r="11" spans="1:11" x14ac:dyDescent="0.25">
      <c r="A11" t="str">
        <f>"Z231C11B5B"</f>
        <v>Z231C11B5B</v>
      </c>
      <c r="B11" t="str">
        <f t="shared" si="0"/>
        <v>06363391001</v>
      </c>
      <c r="C11" t="s">
        <v>16</v>
      </c>
      <c r="D11" t="s">
        <v>40</v>
      </c>
      <c r="E11" t="s">
        <v>18</v>
      </c>
      <c r="F11" s="1" t="s">
        <v>19</v>
      </c>
      <c r="G11" t="s">
        <v>20</v>
      </c>
      <c r="H11">
        <v>15446.88</v>
      </c>
      <c r="I11" s="2">
        <v>42697</v>
      </c>
      <c r="J11" s="2">
        <v>44165</v>
      </c>
      <c r="K11">
        <v>16415.259999999998</v>
      </c>
    </row>
    <row r="12" spans="1:11" x14ac:dyDescent="0.25">
      <c r="A12" t="str">
        <f>"6765326B9E"</f>
        <v>6765326B9E</v>
      </c>
      <c r="B12" t="str">
        <f t="shared" si="0"/>
        <v>06363391001</v>
      </c>
      <c r="C12" t="s">
        <v>16</v>
      </c>
      <c r="D12" t="s">
        <v>41</v>
      </c>
      <c r="E12" t="s">
        <v>42</v>
      </c>
      <c r="F12" s="1" t="s">
        <v>43</v>
      </c>
      <c r="G12" t="s">
        <v>44</v>
      </c>
      <c r="H12">
        <v>91686</v>
      </c>
      <c r="I12" s="2">
        <v>42856</v>
      </c>
      <c r="J12" s="2">
        <v>45046</v>
      </c>
      <c r="K12">
        <v>61124.03</v>
      </c>
    </row>
    <row r="13" spans="1:11" x14ac:dyDescent="0.25">
      <c r="A13" t="str">
        <f>"Z051D0ED6E"</f>
        <v>Z051D0ED6E</v>
      </c>
      <c r="B13" t="str">
        <f t="shared" si="0"/>
        <v>06363391001</v>
      </c>
      <c r="C13" t="s">
        <v>16</v>
      </c>
      <c r="D13" t="s">
        <v>45</v>
      </c>
      <c r="E13" t="s">
        <v>18</v>
      </c>
      <c r="F13" s="1" t="s">
        <v>19</v>
      </c>
      <c r="G13" t="s">
        <v>20</v>
      </c>
      <c r="H13">
        <v>1716.32</v>
      </c>
      <c r="I13" s="2">
        <v>42760</v>
      </c>
      <c r="J13" s="2">
        <v>44341</v>
      </c>
      <c r="K13">
        <v>2127.09</v>
      </c>
    </row>
    <row r="14" spans="1:11" x14ac:dyDescent="0.25">
      <c r="A14" t="str">
        <f>"Z091D6C9A5"</f>
        <v>Z091D6C9A5</v>
      </c>
      <c r="B14" t="str">
        <f t="shared" si="0"/>
        <v>06363391001</v>
      </c>
      <c r="C14" t="s">
        <v>16</v>
      </c>
      <c r="D14" t="s">
        <v>46</v>
      </c>
      <c r="E14" t="s">
        <v>18</v>
      </c>
      <c r="F14" s="1" t="s">
        <v>47</v>
      </c>
      <c r="G14" t="s">
        <v>48</v>
      </c>
      <c r="H14">
        <v>0</v>
      </c>
      <c r="I14" s="2">
        <v>42789</v>
      </c>
      <c r="J14" s="2">
        <v>43396</v>
      </c>
      <c r="K14">
        <v>3463.83</v>
      </c>
    </row>
    <row r="15" spans="1:11" x14ac:dyDescent="0.25">
      <c r="A15" t="str">
        <f>"ZF21D6AF39"</f>
        <v>ZF21D6AF39</v>
      </c>
      <c r="B15" t="str">
        <f t="shared" si="0"/>
        <v>06363391001</v>
      </c>
      <c r="C15" t="s">
        <v>16</v>
      </c>
      <c r="D15" t="s">
        <v>49</v>
      </c>
      <c r="E15" t="s">
        <v>18</v>
      </c>
      <c r="F15" s="1" t="s">
        <v>19</v>
      </c>
      <c r="G15" t="s">
        <v>20</v>
      </c>
      <c r="H15">
        <v>13730.56</v>
      </c>
      <c r="I15" s="2">
        <v>42793</v>
      </c>
      <c r="J15" s="2">
        <v>44253</v>
      </c>
      <c r="K15">
        <v>14377.31</v>
      </c>
    </row>
    <row r="16" spans="1:11" x14ac:dyDescent="0.25">
      <c r="A16" t="str">
        <f>"Z8D1E24850"</f>
        <v>Z8D1E24850</v>
      </c>
      <c r="B16" t="str">
        <f t="shared" si="0"/>
        <v>06363391001</v>
      </c>
      <c r="C16" t="s">
        <v>16</v>
      </c>
      <c r="D16" t="s">
        <v>50</v>
      </c>
      <c r="E16" t="s">
        <v>18</v>
      </c>
      <c r="F16" s="1" t="s">
        <v>19</v>
      </c>
      <c r="G16" t="s">
        <v>20</v>
      </c>
      <c r="H16">
        <v>1716.32</v>
      </c>
      <c r="I16" s="2">
        <v>42832</v>
      </c>
      <c r="J16" s="2">
        <v>44292</v>
      </c>
      <c r="K16">
        <v>1716.32</v>
      </c>
    </row>
    <row r="17" spans="1:11" x14ac:dyDescent="0.25">
      <c r="A17" t="str">
        <f>"6691124A31"</f>
        <v>6691124A31</v>
      </c>
      <c r="B17" t="str">
        <f t="shared" si="0"/>
        <v>06363391001</v>
      </c>
      <c r="C17" t="s">
        <v>16</v>
      </c>
      <c r="D17" t="s">
        <v>51</v>
      </c>
      <c r="E17" t="s">
        <v>18</v>
      </c>
      <c r="F17" s="1" t="s">
        <v>52</v>
      </c>
      <c r="G17" t="s">
        <v>53</v>
      </c>
      <c r="H17">
        <v>1206672.3999999999</v>
      </c>
      <c r="I17" s="2">
        <v>42522</v>
      </c>
      <c r="J17" s="2">
        <v>43863</v>
      </c>
      <c r="K17">
        <v>568246.5</v>
      </c>
    </row>
    <row r="18" spans="1:11" x14ac:dyDescent="0.25">
      <c r="A18" t="str">
        <f>"ZC21970F7C"</f>
        <v>ZC21970F7C</v>
      </c>
      <c r="B18" t="str">
        <f t="shared" si="0"/>
        <v>06363391001</v>
      </c>
      <c r="C18" t="s">
        <v>16</v>
      </c>
      <c r="D18" t="s">
        <v>54</v>
      </c>
      <c r="E18" t="s">
        <v>22</v>
      </c>
      <c r="F18" s="1" t="s">
        <v>55</v>
      </c>
      <c r="G18" t="s">
        <v>56</v>
      </c>
      <c r="H18">
        <v>0</v>
      </c>
      <c r="I18" s="2">
        <v>42461</v>
      </c>
      <c r="J18" s="2">
        <v>43281</v>
      </c>
      <c r="K18">
        <v>53885.33</v>
      </c>
    </row>
    <row r="19" spans="1:11" x14ac:dyDescent="0.25">
      <c r="A19" t="str">
        <f>"ZDA212B09F"</f>
        <v>ZDA212B09F</v>
      </c>
      <c r="B19" t="str">
        <f t="shared" si="0"/>
        <v>06363391001</v>
      </c>
      <c r="C19" t="s">
        <v>16</v>
      </c>
      <c r="D19" t="s">
        <v>57</v>
      </c>
      <c r="E19" t="s">
        <v>18</v>
      </c>
      <c r="F19" s="1" t="s">
        <v>58</v>
      </c>
      <c r="G19" t="s">
        <v>59</v>
      </c>
      <c r="H19">
        <v>19200</v>
      </c>
      <c r="I19" s="2">
        <v>43137</v>
      </c>
      <c r="J19" s="2">
        <v>44598</v>
      </c>
      <c r="K19">
        <v>19310.849999999999</v>
      </c>
    </row>
    <row r="20" spans="1:11" x14ac:dyDescent="0.25">
      <c r="A20" t="str">
        <f>"Z841FA0D9E"</f>
        <v>Z841FA0D9E</v>
      </c>
      <c r="B20" t="str">
        <f t="shared" si="0"/>
        <v>06363391001</v>
      </c>
      <c r="C20" t="s">
        <v>16</v>
      </c>
      <c r="D20" t="s">
        <v>60</v>
      </c>
      <c r="E20" t="s">
        <v>22</v>
      </c>
      <c r="F20" s="1" t="s">
        <v>61</v>
      </c>
      <c r="G20" t="s">
        <v>62</v>
      </c>
      <c r="H20">
        <v>45596.76</v>
      </c>
      <c r="I20" s="2">
        <v>43109</v>
      </c>
      <c r="J20" s="2">
        <v>44255</v>
      </c>
      <c r="K20">
        <v>38653.589999999997</v>
      </c>
    </row>
    <row r="21" spans="1:11" x14ac:dyDescent="0.25">
      <c r="A21" t="str">
        <f>"73456069D3"</f>
        <v>73456069D3</v>
      </c>
      <c r="B21" t="str">
        <f t="shared" si="0"/>
        <v>06363391001</v>
      </c>
      <c r="C21" t="s">
        <v>16</v>
      </c>
      <c r="D21" t="s">
        <v>63</v>
      </c>
      <c r="E21" t="s">
        <v>18</v>
      </c>
      <c r="F21" s="1" t="s">
        <v>64</v>
      </c>
      <c r="G21" t="s">
        <v>65</v>
      </c>
      <c r="H21">
        <v>4807994</v>
      </c>
      <c r="I21" s="2">
        <v>43126</v>
      </c>
      <c r="J21" s="2">
        <v>44221</v>
      </c>
      <c r="K21">
        <v>3558246.42</v>
      </c>
    </row>
    <row r="22" spans="1:11" x14ac:dyDescent="0.25">
      <c r="A22" t="str">
        <f>"Z0023DD7A2"</f>
        <v>Z0023DD7A2</v>
      </c>
      <c r="B22" t="str">
        <f t="shared" si="0"/>
        <v>06363391001</v>
      </c>
      <c r="C22" t="s">
        <v>16</v>
      </c>
      <c r="D22" t="s">
        <v>57</v>
      </c>
      <c r="E22" t="s">
        <v>18</v>
      </c>
      <c r="F22" s="1" t="s">
        <v>19</v>
      </c>
      <c r="G22" t="s">
        <v>20</v>
      </c>
      <c r="H22">
        <v>32837.760000000002</v>
      </c>
      <c r="I22" s="2">
        <v>43313</v>
      </c>
      <c r="J22" s="2">
        <v>44773</v>
      </c>
      <c r="K22">
        <v>26680.94</v>
      </c>
    </row>
    <row r="23" spans="1:11" x14ac:dyDescent="0.25">
      <c r="A23" t="str">
        <f>"Z752302A8A"</f>
        <v>Z752302A8A</v>
      </c>
      <c r="B23" t="str">
        <f t="shared" si="0"/>
        <v>06363391001</v>
      </c>
      <c r="C23" t="s">
        <v>16</v>
      </c>
      <c r="D23" t="s">
        <v>66</v>
      </c>
      <c r="E23" t="s">
        <v>18</v>
      </c>
      <c r="F23" s="1" t="s">
        <v>19</v>
      </c>
      <c r="G23" t="s">
        <v>20</v>
      </c>
      <c r="H23">
        <v>5943.36</v>
      </c>
      <c r="I23" s="2">
        <v>43243</v>
      </c>
      <c r="J23" s="2">
        <v>44703</v>
      </c>
      <c r="K23">
        <v>5200.4399999999996</v>
      </c>
    </row>
    <row r="24" spans="1:11" x14ac:dyDescent="0.25">
      <c r="A24" t="str">
        <f>"Z8B22D62C4"</f>
        <v>Z8B22D62C4</v>
      </c>
      <c r="B24" t="str">
        <f t="shared" si="0"/>
        <v>06363391001</v>
      </c>
      <c r="C24" t="s">
        <v>16</v>
      </c>
      <c r="D24" t="s">
        <v>67</v>
      </c>
      <c r="E24" t="s">
        <v>18</v>
      </c>
      <c r="F24" s="1" t="s">
        <v>19</v>
      </c>
      <c r="G24" t="s">
        <v>20</v>
      </c>
      <c r="H24">
        <v>1824.32</v>
      </c>
      <c r="I24" s="2">
        <v>43279</v>
      </c>
      <c r="J24" s="2">
        <v>44739</v>
      </c>
      <c r="K24">
        <v>1596.28</v>
      </c>
    </row>
    <row r="25" spans="1:11" x14ac:dyDescent="0.25">
      <c r="A25" t="str">
        <f>"Z3C248FD48"</f>
        <v>Z3C248FD48</v>
      </c>
      <c r="B25" t="str">
        <f t="shared" si="0"/>
        <v>06363391001</v>
      </c>
      <c r="C25" t="s">
        <v>16</v>
      </c>
      <c r="D25" t="s">
        <v>68</v>
      </c>
      <c r="E25" t="s">
        <v>18</v>
      </c>
      <c r="F25" s="1" t="s">
        <v>19</v>
      </c>
      <c r="G25" t="s">
        <v>20</v>
      </c>
      <c r="H25">
        <v>25540.48</v>
      </c>
      <c r="I25" s="2">
        <v>43341</v>
      </c>
      <c r="J25" s="2">
        <v>44801</v>
      </c>
      <c r="K25">
        <v>20751.64</v>
      </c>
    </row>
    <row r="26" spans="1:11" x14ac:dyDescent="0.25">
      <c r="A26" t="str">
        <f>"7529472CD8"</f>
        <v>7529472CD8</v>
      </c>
      <c r="B26" t="str">
        <f t="shared" si="0"/>
        <v>06363391001</v>
      </c>
      <c r="C26" t="s">
        <v>16</v>
      </c>
      <c r="D26" t="s">
        <v>69</v>
      </c>
      <c r="E26" t="s">
        <v>70</v>
      </c>
      <c r="F26" s="1" t="s">
        <v>71</v>
      </c>
      <c r="G26" t="s">
        <v>72</v>
      </c>
      <c r="H26">
        <v>113040</v>
      </c>
      <c r="I26" s="2">
        <v>43435</v>
      </c>
      <c r="J26" s="2">
        <v>44651</v>
      </c>
      <c r="K26">
        <v>103706.66</v>
      </c>
    </row>
    <row r="27" spans="1:11" x14ac:dyDescent="0.25">
      <c r="A27" t="str">
        <f>"7448364869"</f>
        <v>7448364869</v>
      </c>
      <c r="B27" t="str">
        <f t="shared" si="0"/>
        <v>06363391001</v>
      </c>
      <c r="C27" t="s">
        <v>16</v>
      </c>
      <c r="D27" t="s">
        <v>73</v>
      </c>
      <c r="E27" t="s">
        <v>70</v>
      </c>
      <c r="F27" s="1" t="s">
        <v>74</v>
      </c>
      <c r="G27" t="s">
        <v>75</v>
      </c>
      <c r="H27">
        <v>200000</v>
      </c>
      <c r="I27" s="2">
        <v>43365</v>
      </c>
      <c r="J27" s="2">
        <v>44095</v>
      </c>
      <c r="K27">
        <v>187430.24</v>
      </c>
    </row>
    <row r="28" spans="1:11" x14ac:dyDescent="0.25">
      <c r="A28" t="str">
        <f>"Z1524DF14D"</f>
        <v>Z1524DF14D</v>
      </c>
      <c r="B28" t="str">
        <f t="shared" si="0"/>
        <v>06363391001</v>
      </c>
      <c r="C28" t="s">
        <v>16</v>
      </c>
      <c r="D28" t="s">
        <v>76</v>
      </c>
      <c r="E28" t="s">
        <v>22</v>
      </c>
      <c r="F28" s="1" t="s">
        <v>77</v>
      </c>
      <c r="G28" t="s">
        <v>78</v>
      </c>
      <c r="H28">
        <v>2400</v>
      </c>
      <c r="I28" s="2">
        <v>43374</v>
      </c>
      <c r="J28" s="2">
        <v>43376</v>
      </c>
      <c r="K28">
        <v>2100</v>
      </c>
    </row>
    <row r="29" spans="1:11" x14ac:dyDescent="0.25">
      <c r="A29" t="str">
        <f>"Z51255B241"</f>
        <v>Z51255B241</v>
      </c>
      <c r="B29" t="str">
        <f t="shared" si="0"/>
        <v>06363391001</v>
      </c>
      <c r="C29" t="s">
        <v>16</v>
      </c>
      <c r="D29" t="s">
        <v>79</v>
      </c>
      <c r="E29" t="s">
        <v>18</v>
      </c>
      <c r="F29" s="1" t="s">
        <v>19</v>
      </c>
      <c r="G29" t="s">
        <v>20</v>
      </c>
      <c r="H29">
        <v>32837.760000000002</v>
      </c>
      <c r="I29" s="2">
        <v>43392</v>
      </c>
      <c r="J29" s="2">
        <v>44895</v>
      </c>
      <c r="K29">
        <v>24628.68</v>
      </c>
    </row>
    <row r="30" spans="1:11" x14ac:dyDescent="0.25">
      <c r="A30" t="str">
        <f>"Z0F24CD64A"</f>
        <v>Z0F24CD64A</v>
      </c>
      <c r="B30" t="str">
        <f t="shared" si="0"/>
        <v>06363391001</v>
      </c>
      <c r="C30" t="s">
        <v>16</v>
      </c>
      <c r="D30" t="s">
        <v>80</v>
      </c>
      <c r="E30" t="s">
        <v>70</v>
      </c>
      <c r="F30" s="1" t="s">
        <v>81</v>
      </c>
      <c r="G30" t="s">
        <v>82</v>
      </c>
      <c r="H30">
        <v>15000</v>
      </c>
      <c r="I30" s="2">
        <v>43445</v>
      </c>
      <c r="J30" s="2">
        <v>44905</v>
      </c>
      <c r="K30">
        <v>4763.5</v>
      </c>
    </row>
    <row r="31" spans="1:11" x14ac:dyDescent="0.25">
      <c r="A31" t="str">
        <f>"Z452734815"</f>
        <v>Z452734815</v>
      </c>
      <c r="B31" t="str">
        <f t="shared" si="0"/>
        <v>06363391001</v>
      </c>
      <c r="C31" t="s">
        <v>16</v>
      </c>
      <c r="D31" t="s">
        <v>83</v>
      </c>
      <c r="E31" t="s">
        <v>22</v>
      </c>
      <c r="F31" s="1" t="s">
        <v>84</v>
      </c>
      <c r="G31" t="s">
        <v>85</v>
      </c>
      <c r="H31">
        <v>300</v>
      </c>
      <c r="I31" s="2">
        <v>43516</v>
      </c>
      <c r="J31" s="2">
        <v>43830</v>
      </c>
      <c r="K31">
        <v>300</v>
      </c>
    </row>
    <row r="32" spans="1:11" x14ac:dyDescent="0.25">
      <c r="A32" t="str">
        <f>"ZD126AF7F6"</f>
        <v>ZD126AF7F6</v>
      </c>
      <c r="B32" t="str">
        <f t="shared" si="0"/>
        <v>06363391001</v>
      </c>
      <c r="C32" t="s">
        <v>16</v>
      </c>
      <c r="D32" t="s">
        <v>86</v>
      </c>
      <c r="E32" t="s">
        <v>22</v>
      </c>
      <c r="F32" s="1" t="s">
        <v>87</v>
      </c>
      <c r="G32" t="s">
        <v>88</v>
      </c>
      <c r="H32">
        <v>3185</v>
      </c>
      <c r="I32" s="2">
        <v>43486</v>
      </c>
      <c r="J32" s="2">
        <v>43545</v>
      </c>
      <c r="K32">
        <v>3185</v>
      </c>
    </row>
    <row r="33" spans="1:11" x14ac:dyDescent="0.25">
      <c r="A33" t="str">
        <f>"Z7124CD540"</f>
        <v>Z7124CD540</v>
      </c>
      <c r="B33" t="str">
        <f t="shared" si="0"/>
        <v>06363391001</v>
      </c>
      <c r="C33" t="s">
        <v>16</v>
      </c>
      <c r="D33" t="s">
        <v>89</v>
      </c>
      <c r="E33" t="s">
        <v>70</v>
      </c>
      <c r="F33" s="1" t="s">
        <v>90</v>
      </c>
      <c r="G33" t="s">
        <v>91</v>
      </c>
      <c r="H33">
        <v>15000</v>
      </c>
      <c r="I33" s="2">
        <v>43536</v>
      </c>
      <c r="J33" s="2">
        <v>44996</v>
      </c>
      <c r="K33">
        <v>1683</v>
      </c>
    </row>
    <row r="34" spans="1:11" x14ac:dyDescent="0.25">
      <c r="A34" t="str">
        <f>"Z63293A353"</f>
        <v>Z63293A353</v>
      </c>
      <c r="B34" t="str">
        <f t="shared" si="0"/>
        <v>06363391001</v>
      </c>
      <c r="C34" t="s">
        <v>16</v>
      </c>
      <c r="D34" t="s">
        <v>92</v>
      </c>
      <c r="E34" t="s">
        <v>22</v>
      </c>
      <c r="F34" s="1" t="s">
        <v>93</v>
      </c>
      <c r="G34" t="s">
        <v>94</v>
      </c>
      <c r="H34">
        <v>2340</v>
      </c>
      <c r="I34" s="2">
        <v>43663</v>
      </c>
      <c r="J34" s="2">
        <v>43754</v>
      </c>
      <c r="K34">
        <v>2340</v>
      </c>
    </row>
    <row r="35" spans="1:11" x14ac:dyDescent="0.25">
      <c r="A35" t="str">
        <f>"76439979DE"</f>
        <v>76439979DE</v>
      </c>
      <c r="B35" t="str">
        <f t="shared" ref="B35:B66" si="1">"06363391001"</f>
        <v>06363391001</v>
      </c>
      <c r="C35" t="s">
        <v>16</v>
      </c>
      <c r="D35" t="s">
        <v>95</v>
      </c>
      <c r="E35" t="s">
        <v>70</v>
      </c>
      <c r="F35" s="1" t="s">
        <v>96</v>
      </c>
      <c r="G35" t="s">
        <v>97</v>
      </c>
      <c r="H35">
        <v>211250</v>
      </c>
      <c r="I35" s="2">
        <v>43556</v>
      </c>
      <c r="J35" s="2">
        <v>44592</v>
      </c>
      <c r="K35">
        <v>175218.11</v>
      </c>
    </row>
    <row r="36" spans="1:11" x14ac:dyDescent="0.25">
      <c r="A36" t="str">
        <f>"ZDC27FFEC2"</f>
        <v>ZDC27FFEC2</v>
      </c>
      <c r="B36" t="str">
        <f t="shared" si="1"/>
        <v>06363391001</v>
      </c>
      <c r="C36" t="s">
        <v>16</v>
      </c>
      <c r="D36" t="s">
        <v>98</v>
      </c>
      <c r="E36" t="s">
        <v>18</v>
      </c>
      <c r="F36" s="1" t="s">
        <v>99</v>
      </c>
      <c r="G36" t="s">
        <v>100</v>
      </c>
      <c r="H36">
        <v>0</v>
      </c>
      <c r="I36" s="2">
        <v>43578</v>
      </c>
      <c r="J36" s="2">
        <v>44673</v>
      </c>
      <c r="K36">
        <v>624</v>
      </c>
    </row>
    <row r="37" spans="1:11" x14ac:dyDescent="0.25">
      <c r="A37" t="str">
        <f>"Z932758FE5"</f>
        <v>Z932758FE5</v>
      </c>
      <c r="B37" t="str">
        <f t="shared" si="1"/>
        <v>06363391001</v>
      </c>
      <c r="C37" t="s">
        <v>16</v>
      </c>
      <c r="D37" t="s">
        <v>101</v>
      </c>
      <c r="E37" t="s">
        <v>18</v>
      </c>
      <c r="F37" s="1" t="s">
        <v>19</v>
      </c>
      <c r="G37" t="s">
        <v>20</v>
      </c>
      <c r="H37">
        <v>7196.64</v>
      </c>
      <c r="I37" s="2">
        <v>43545</v>
      </c>
      <c r="J37" s="2">
        <v>45005</v>
      </c>
      <c r="K37">
        <v>4947.8</v>
      </c>
    </row>
    <row r="38" spans="1:11" x14ac:dyDescent="0.25">
      <c r="A38" t="str">
        <f>"Z9B2768149"</f>
        <v>Z9B2768149</v>
      </c>
      <c r="B38" t="str">
        <f t="shared" si="1"/>
        <v>06363391001</v>
      </c>
      <c r="C38" t="s">
        <v>16</v>
      </c>
      <c r="D38" t="s">
        <v>102</v>
      </c>
      <c r="E38" t="s">
        <v>18</v>
      </c>
      <c r="F38" s="1" t="s">
        <v>58</v>
      </c>
      <c r="G38" t="s">
        <v>59</v>
      </c>
      <c r="H38">
        <v>15898.4</v>
      </c>
      <c r="I38" s="2">
        <v>43595</v>
      </c>
      <c r="J38" s="2">
        <v>45055</v>
      </c>
      <c r="K38">
        <v>10293.18</v>
      </c>
    </row>
    <row r="39" spans="1:11" x14ac:dyDescent="0.25">
      <c r="A39" t="str">
        <f>"79230725D9"</f>
        <v>79230725D9</v>
      </c>
      <c r="B39" t="str">
        <f t="shared" si="1"/>
        <v>06363391001</v>
      </c>
      <c r="C39" t="s">
        <v>16</v>
      </c>
      <c r="D39" t="s">
        <v>103</v>
      </c>
      <c r="E39" t="s">
        <v>70</v>
      </c>
      <c r="F39" s="1" t="s">
        <v>104</v>
      </c>
      <c r="G39" t="s">
        <v>105</v>
      </c>
      <c r="H39">
        <v>134069.14000000001</v>
      </c>
      <c r="I39" s="2">
        <v>43739</v>
      </c>
      <c r="J39" s="2">
        <v>44621</v>
      </c>
      <c r="K39">
        <v>57792.85</v>
      </c>
    </row>
    <row r="40" spans="1:11" x14ac:dyDescent="0.25">
      <c r="A40" t="str">
        <f>"7245183227"</f>
        <v>7245183227</v>
      </c>
      <c r="B40" t="str">
        <f t="shared" si="1"/>
        <v>06363391001</v>
      </c>
      <c r="C40" t="s">
        <v>16</v>
      </c>
      <c r="D40" t="s">
        <v>106</v>
      </c>
      <c r="E40" t="s">
        <v>70</v>
      </c>
      <c r="F40" s="1" t="s">
        <v>107</v>
      </c>
      <c r="G40" t="s">
        <v>108</v>
      </c>
      <c r="H40">
        <v>50000</v>
      </c>
      <c r="I40" s="2">
        <v>43112</v>
      </c>
      <c r="J40" s="2">
        <v>44377</v>
      </c>
      <c r="K40">
        <v>50154.78</v>
      </c>
    </row>
    <row r="41" spans="1:11" x14ac:dyDescent="0.25">
      <c r="A41" t="str">
        <f>"ZF423B18B6"</f>
        <v>ZF423B18B6</v>
      </c>
      <c r="B41" t="str">
        <f t="shared" si="1"/>
        <v>06363391001</v>
      </c>
      <c r="C41" t="s">
        <v>16</v>
      </c>
      <c r="D41" t="s">
        <v>109</v>
      </c>
      <c r="E41" t="s">
        <v>70</v>
      </c>
      <c r="F41" s="1" t="s">
        <v>110</v>
      </c>
      <c r="G41" t="s">
        <v>111</v>
      </c>
      <c r="H41">
        <v>10050</v>
      </c>
      <c r="I41" s="2">
        <v>43375</v>
      </c>
      <c r="J41" s="2">
        <v>44835</v>
      </c>
      <c r="K41">
        <v>3380.85</v>
      </c>
    </row>
    <row r="42" spans="1:11" x14ac:dyDescent="0.25">
      <c r="A42" t="str">
        <f>"Z4A206C5CF"</f>
        <v>Z4A206C5CF</v>
      </c>
      <c r="B42" t="str">
        <f t="shared" si="1"/>
        <v>06363391001</v>
      </c>
      <c r="C42" t="s">
        <v>16</v>
      </c>
      <c r="D42" t="s">
        <v>112</v>
      </c>
      <c r="E42" t="s">
        <v>18</v>
      </c>
      <c r="F42" s="1" t="s">
        <v>58</v>
      </c>
      <c r="G42" t="s">
        <v>59</v>
      </c>
      <c r="H42">
        <v>19200</v>
      </c>
      <c r="I42" s="2">
        <v>43069</v>
      </c>
      <c r="J42" s="2">
        <v>44530</v>
      </c>
      <c r="K42">
        <v>19105.150000000001</v>
      </c>
    </row>
    <row r="43" spans="1:11" x14ac:dyDescent="0.25">
      <c r="A43" t="str">
        <f>"Z391EEC0A1"</f>
        <v>Z391EEC0A1</v>
      </c>
      <c r="B43" t="str">
        <f t="shared" si="1"/>
        <v>06363391001</v>
      </c>
      <c r="C43" t="s">
        <v>16</v>
      </c>
      <c r="D43" t="s">
        <v>113</v>
      </c>
      <c r="E43" t="s">
        <v>18</v>
      </c>
      <c r="F43" s="1" t="s">
        <v>19</v>
      </c>
      <c r="G43" t="s">
        <v>20</v>
      </c>
      <c r="H43">
        <v>3432.64</v>
      </c>
      <c r="I43" s="2">
        <v>42916</v>
      </c>
      <c r="J43" s="2">
        <v>44388</v>
      </c>
      <c r="K43">
        <v>3816.41</v>
      </c>
    </row>
    <row r="44" spans="1:11" x14ac:dyDescent="0.25">
      <c r="A44" t="str">
        <f>"782001615A"</f>
        <v>782001615A</v>
      </c>
      <c r="B44" t="str">
        <f t="shared" si="1"/>
        <v>06363391001</v>
      </c>
      <c r="C44" t="s">
        <v>16</v>
      </c>
      <c r="D44" t="s">
        <v>114</v>
      </c>
      <c r="E44" t="s">
        <v>70</v>
      </c>
      <c r="F44" s="1" t="s">
        <v>115</v>
      </c>
      <c r="G44" t="s">
        <v>116</v>
      </c>
      <c r="H44">
        <v>35134.36</v>
      </c>
      <c r="I44" s="2">
        <v>43780</v>
      </c>
      <c r="J44" s="2">
        <v>43810</v>
      </c>
      <c r="K44">
        <v>35134.35</v>
      </c>
    </row>
    <row r="45" spans="1:11" x14ac:dyDescent="0.25">
      <c r="A45" t="str">
        <f>"Z682932631"</f>
        <v>Z682932631</v>
      </c>
      <c r="B45" t="str">
        <f t="shared" si="1"/>
        <v>06363391001</v>
      </c>
      <c r="C45" t="s">
        <v>16</v>
      </c>
      <c r="D45" t="s">
        <v>117</v>
      </c>
      <c r="E45" t="s">
        <v>18</v>
      </c>
      <c r="F45" s="1" t="s">
        <v>19</v>
      </c>
      <c r="G45" t="s">
        <v>20</v>
      </c>
      <c r="H45">
        <v>6572.16</v>
      </c>
      <c r="I45" s="2">
        <v>43663</v>
      </c>
      <c r="J45" s="2">
        <v>45166</v>
      </c>
      <c r="K45">
        <v>2875.39</v>
      </c>
    </row>
    <row r="46" spans="1:11" x14ac:dyDescent="0.25">
      <c r="A46" t="str">
        <f>"Z8E296E77D"</f>
        <v>Z8E296E77D</v>
      </c>
      <c r="B46" t="str">
        <f t="shared" si="1"/>
        <v>06363391001</v>
      </c>
      <c r="C46" t="s">
        <v>16</v>
      </c>
      <c r="D46" t="s">
        <v>118</v>
      </c>
      <c r="E46" t="s">
        <v>18</v>
      </c>
      <c r="F46" s="1" t="s">
        <v>19</v>
      </c>
      <c r="G46" t="s">
        <v>20</v>
      </c>
      <c r="H46">
        <v>33000.480000000003</v>
      </c>
      <c r="I46" s="2">
        <v>43698</v>
      </c>
      <c r="J46" s="2">
        <v>45195</v>
      </c>
      <c r="K46">
        <v>16500.080000000002</v>
      </c>
    </row>
    <row r="47" spans="1:11" x14ac:dyDescent="0.25">
      <c r="A47" t="str">
        <f>"8034411DB0"</f>
        <v>8034411DB0</v>
      </c>
      <c r="B47" t="str">
        <f t="shared" si="1"/>
        <v>06363391001</v>
      </c>
      <c r="C47" t="s">
        <v>16</v>
      </c>
      <c r="D47" t="s">
        <v>119</v>
      </c>
      <c r="E47" t="s">
        <v>70</v>
      </c>
      <c r="F47" s="1" t="s">
        <v>120</v>
      </c>
      <c r="G47" t="s">
        <v>121</v>
      </c>
      <c r="H47">
        <v>212143.76</v>
      </c>
      <c r="I47" s="2">
        <v>44153</v>
      </c>
      <c r="J47" s="2">
        <v>44210</v>
      </c>
      <c r="K47">
        <v>182763.85</v>
      </c>
    </row>
    <row r="48" spans="1:11" x14ac:dyDescent="0.25">
      <c r="A48" t="str">
        <f>"7846516DD4"</f>
        <v>7846516DD4</v>
      </c>
      <c r="B48" t="str">
        <f t="shared" si="1"/>
        <v>06363391001</v>
      </c>
      <c r="C48" t="s">
        <v>16</v>
      </c>
      <c r="D48" t="s">
        <v>122</v>
      </c>
      <c r="E48" t="s">
        <v>70</v>
      </c>
      <c r="F48" s="1" t="s">
        <v>123</v>
      </c>
      <c r="G48" t="s">
        <v>124</v>
      </c>
      <c r="H48">
        <v>200000</v>
      </c>
      <c r="I48" s="2">
        <v>43686</v>
      </c>
      <c r="J48" s="2">
        <v>44051</v>
      </c>
      <c r="K48">
        <v>125332.96</v>
      </c>
    </row>
    <row r="49" spans="1:11" x14ac:dyDescent="0.25">
      <c r="A49" t="str">
        <f>"793220242A"</f>
        <v>793220242A</v>
      </c>
      <c r="B49" t="str">
        <f t="shared" si="1"/>
        <v>06363391001</v>
      </c>
      <c r="C49" t="s">
        <v>16</v>
      </c>
      <c r="D49" t="s">
        <v>125</v>
      </c>
      <c r="E49" t="s">
        <v>70</v>
      </c>
      <c r="F49" s="1" t="s">
        <v>126</v>
      </c>
      <c r="G49" t="s">
        <v>127</v>
      </c>
      <c r="H49">
        <v>88198.49</v>
      </c>
      <c r="I49" s="2">
        <v>43769</v>
      </c>
      <c r="J49" s="2">
        <v>44592</v>
      </c>
      <c r="K49">
        <v>60011.65</v>
      </c>
    </row>
    <row r="50" spans="1:11" x14ac:dyDescent="0.25">
      <c r="A50" t="str">
        <f>"ZAE2A99022"</f>
        <v>ZAE2A99022</v>
      </c>
      <c r="B50" t="str">
        <f t="shared" si="1"/>
        <v>06363391001</v>
      </c>
      <c r="C50" t="s">
        <v>16</v>
      </c>
      <c r="D50" t="s">
        <v>128</v>
      </c>
      <c r="E50" t="s">
        <v>22</v>
      </c>
      <c r="F50" s="1" t="s">
        <v>129</v>
      </c>
      <c r="G50" t="s">
        <v>130</v>
      </c>
      <c r="H50">
        <v>3764</v>
      </c>
      <c r="I50" s="2">
        <v>43816</v>
      </c>
      <c r="J50" s="2">
        <v>43844</v>
      </c>
      <c r="K50">
        <v>2887.56</v>
      </c>
    </row>
    <row r="51" spans="1:11" x14ac:dyDescent="0.25">
      <c r="A51" t="str">
        <f>"Z542B34AC7"</f>
        <v>Z542B34AC7</v>
      </c>
      <c r="B51" t="str">
        <f t="shared" si="1"/>
        <v>06363391001</v>
      </c>
      <c r="C51" t="s">
        <v>16</v>
      </c>
      <c r="D51" t="s">
        <v>131</v>
      </c>
      <c r="E51" t="s">
        <v>18</v>
      </c>
      <c r="F51" s="1" t="s">
        <v>19</v>
      </c>
      <c r="G51" t="s">
        <v>20</v>
      </c>
      <c r="H51">
        <v>1663.36</v>
      </c>
      <c r="I51" s="2">
        <v>43818</v>
      </c>
      <c r="J51" s="2">
        <v>45323</v>
      </c>
      <c r="K51">
        <v>727.72</v>
      </c>
    </row>
    <row r="52" spans="1:11" x14ac:dyDescent="0.25">
      <c r="A52" t="str">
        <f>"8219206F58"</f>
        <v>8219206F58</v>
      </c>
      <c r="B52" t="str">
        <f t="shared" si="1"/>
        <v>06363391001</v>
      </c>
      <c r="C52" t="s">
        <v>16</v>
      </c>
      <c r="D52" t="s">
        <v>132</v>
      </c>
      <c r="E52" t="s">
        <v>22</v>
      </c>
      <c r="F52" s="1" t="s">
        <v>133</v>
      </c>
      <c r="G52" t="s">
        <v>134</v>
      </c>
      <c r="H52">
        <v>50017</v>
      </c>
      <c r="I52" s="2">
        <v>43906</v>
      </c>
      <c r="J52" s="2">
        <v>43966</v>
      </c>
      <c r="K52">
        <v>38386.5</v>
      </c>
    </row>
    <row r="53" spans="1:11" x14ac:dyDescent="0.25">
      <c r="A53" t="str">
        <f>"ZE92C489CA"</f>
        <v>ZE92C489CA</v>
      </c>
      <c r="B53" t="str">
        <f t="shared" si="1"/>
        <v>06363391001</v>
      </c>
      <c r="C53" t="s">
        <v>16</v>
      </c>
      <c r="D53" t="s">
        <v>135</v>
      </c>
      <c r="E53" t="s">
        <v>18</v>
      </c>
      <c r="F53" s="1" t="s">
        <v>19</v>
      </c>
      <c r="G53" t="s">
        <v>20</v>
      </c>
      <c r="H53">
        <v>1663.36</v>
      </c>
      <c r="I53" s="2">
        <v>43956</v>
      </c>
      <c r="J53" s="2">
        <v>45416</v>
      </c>
      <c r="K53">
        <v>623.76</v>
      </c>
    </row>
    <row r="54" spans="1:11" x14ac:dyDescent="0.25">
      <c r="A54" t="str">
        <f>"8228959FC6"</f>
        <v>8228959FC6</v>
      </c>
      <c r="B54" t="str">
        <f t="shared" si="1"/>
        <v>06363391001</v>
      </c>
      <c r="C54" t="s">
        <v>16</v>
      </c>
      <c r="D54" t="s">
        <v>136</v>
      </c>
      <c r="E54" t="s">
        <v>18</v>
      </c>
      <c r="F54" s="1" t="s">
        <v>137</v>
      </c>
      <c r="G54" t="s">
        <v>138</v>
      </c>
      <c r="H54">
        <v>0</v>
      </c>
      <c r="I54" s="2">
        <v>43983</v>
      </c>
      <c r="J54" s="2">
        <v>44347</v>
      </c>
      <c r="K54">
        <v>687094.62</v>
      </c>
    </row>
    <row r="55" spans="1:11" x14ac:dyDescent="0.25">
      <c r="A55" t="str">
        <f>"8240586AAF"</f>
        <v>8240586AAF</v>
      </c>
      <c r="B55" t="str">
        <f t="shared" si="1"/>
        <v>06363391001</v>
      </c>
      <c r="C55" t="s">
        <v>16</v>
      </c>
      <c r="D55" t="s">
        <v>139</v>
      </c>
      <c r="E55" t="s">
        <v>18</v>
      </c>
      <c r="F55" s="1" t="s">
        <v>140</v>
      </c>
      <c r="G55" t="s">
        <v>141</v>
      </c>
      <c r="H55">
        <v>0</v>
      </c>
      <c r="I55" s="2">
        <v>43983</v>
      </c>
      <c r="J55" s="2">
        <v>44347</v>
      </c>
      <c r="K55">
        <v>189294.07</v>
      </c>
    </row>
    <row r="56" spans="1:11" x14ac:dyDescent="0.25">
      <c r="A56" t="str">
        <f>"ZB22C96001"</f>
        <v>ZB22C96001</v>
      </c>
      <c r="B56" t="str">
        <f t="shared" si="1"/>
        <v>06363391001</v>
      </c>
      <c r="C56" t="s">
        <v>16</v>
      </c>
      <c r="D56" t="s">
        <v>142</v>
      </c>
      <c r="E56" t="s">
        <v>18</v>
      </c>
      <c r="F56" s="1" t="s">
        <v>58</v>
      </c>
      <c r="G56" t="s">
        <v>59</v>
      </c>
      <c r="H56">
        <v>4320</v>
      </c>
      <c r="I56" s="2">
        <v>44026</v>
      </c>
      <c r="J56" s="2">
        <v>45486</v>
      </c>
      <c r="K56">
        <v>1573.1</v>
      </c>
    </row>
    <row r="57" spans="1:11" x14ac:dyDescent="0.25">
      <c r="A57" t="str">
        <f>"8042657284"</f>
        <v>8042657284</v>
      </c>
      <c r="B57" t="str">
        <f t="shared" si="1"/>
        <v>06363391001</v>
      </c>
      <c r="C57" t="s">
        <v>16</v>
      </c>
      <c r="D57" t="s">
        <v>143</v>
      </c>
      <c r="E57" t="s">
        <v>70</v>
      </c>
      <c r="F57" s="1" t="s">
        <v>144</v>
      </c>
      <c r="G57" t="s">
        <v>145</v>
      </c>
      <c r="H57">
        <v>12500</v>
      </c>
      <c r="I57" s="2">
        <v>43962</v>
      </c>
      <c r="J57" s="2">
        <v>44691</v>
      </c>
      <c r="K57">
        <v>5579.97</v>
      </c>
    </row>
    <row r="58" spans="1:11" x14ac:dyDescent="0.25">
      <c r="A58" t="str">
        <f>"8042672EE1"</f>
        <v>8042672EE1</v>
      </c>
      <c r="B58" t="str">
        <f t="shared" si="1"/>
        <v>06363391001</v>
      </c>
      <c r="C58" t="s">
        <v>16</v>
      </c>
      <c r="D58" t="s">
        <v>146</v>
      </c>
      <c r="E58" t="s">
        <v>70</v>
      </c>
      <c r="F58" s="1" t="s">
        <v>147</v>
      </c>
      <c r="G58" t="s">
        <v>145</v>
      </c>
      <c r="H58">
        <v>17050</v>
      </c>
      <c r="I58" s="2">
        <v>43962</v>
      </c>
      <c r="J58" s="2">
        <v>44691</v>
      </c>
      <c r="K58">
        <v>8366.4500000000007</v>
      </c>
    </row>
    <row r="59" spans="1:11" x14ac:dyDescent="0.25">
      <c r="A59" t="str">
        <f>"Z802CEE908"</f>
        <v>Z802CEE908</v>
      </c>
      <c r="B59" t="str">
        <f t="shared" si="1"/>
        <v>06363391001</v>
      </c>
      <c r="C59" t="s">
        <v>16</v>
      </c>
      <c r="D59" t="s">
        <v>148</v>
      </c>
      <c r="E59" t="s">
        <v>22</v>
      </c>
      <c r="F59" s="1" t="s">
        <v>149</v>
      </c>
      <c r="G59" t="s">
        <v>150</v>
      </c>
      <c r="H59">
        <v>30000</v>
      </c>
      <c r="I59" s="2">
        <v>43964</v>
      </c>
      <c r="J59" s="2">
        <v>43964</v>
      </c>
      <c r="K59">
        <v>28302.29</v>
      </c>
    </row>
    <row r="60" spans="1:11" x14ac:dyDescent="0.25">
      <c r="A60" t="str">
        <f>"Z742D360F2"</f>
        <v>Z742D360F2</v>
      </c>
      <c r="B60" t="str">
        <f t="shared" si="1"/>
        <v>06363391001</v>
      </c>
      <c r="C60" t="s">
        <v>16</v>
      </c>
      <c r="D60" t="s">
        <v>151</v>
      </c>
      <c r="E60" t="s">
        <v>18</v>
      </c>
      <c r="F60" s="1" t="s">
        <v>58</v>
      </c>
      <c r="G60" t="s">
        <v>59</v>
      </c>
      <c r="H60">
        <v>25920</v>
      </c>
      <c r="I60" s="2">
        <v>43990</v>
      </c>
      <c r="J60" s="2">
        <v>45504</v>
      </c>
      <c r="K60">
        <v>8417.7000000000007</v>
      </c>
    </row>
    <row r="61" spans="1:11" x14ac:dyDescent="0.25">
      <c r="A61" t="str">
        <f>"Z902D361A1"</f>
        <v>Z902D361A1</v>
      </c>
      <c r="B61" t="str">
        <f t="shared" si="1"/>
        <v>06363391001</v>
      </c>
      <c r="C61" t="s">
        <v>16</v>
      </c>
      <c r="D61" t="s">
        <v>152</v>
      </c>
      <c r="E61" t="s">
        <v>18</v>
      </c>
      <c r="F61" s="1" t="s">
        <v>19</v>
      </c>
      <c r="G61" t="s">
        <v>20</v>
      </c>
      <c r="H61">
        <v>2680.64</v>
      </c>
      <c r="I61" s="2">
        <v>43990</v>
      </c>
      <c r="J61" s="2">
        <v>45504</v>
      </c>
      <c r="K61">
        <v>837.7</v>
      </c>
    </row>
    <row r="62" spans="1:11" x14ac:dyDescent="0.25">
      <c r="A62" t="str">
        <f>"Z3B2DA752D"</f>
        <v>Z3B2DA752D</v>
      </c>
      <c r="B62" t="str">
        <f t="shared" si="1"/>
        <v>06363391001</v>
      </c>
      <c r="C62" t="s">
        <v>16</v>
      </c>
      <c r="D62" t="s">
        <v>153</v>
      </c>
      <c r="E62" t="s">
        <v>22</v>
      </c>
      <c r="F62" s="1" t="s">
        <v>154</v>
      </c>
      <c r="G62" t="s">
        <v>155</v>
      </c>
      <c r="H62">
        <v>4727.38</v>
      </c>
      <c r="I62" s="2">
        <v>44032</v>
      </c>
      <c r="J62" s="2">
        <v>44123</v>
      </c>
      <c r="K62">
        <v>4727.38</v>
      </c>
    </row>
    <row r="63" spans="1:11" x14ac:dyDescent="0.25">
      <c r="A63" t="str">
        <f>"8050716D00"</f>
        <v>8050716D00</v>
      </c>
      <c r="B63" t="str">
        <f t="shared" si="1"/>
        <v>06363391001</v>
      </c>
      <c r="C63" t="s">
        <v>16</v>
      </c>
      <c r="D63" t="s">
        <v>156</v>
      </c>
      <c r="E63" t="s">
        <v>70</v>
      </c>
      <c r="F63" s="1" t="s">
        <v>157</v>
      </c>
      <c r="G63" t="s">
        <v>158</v>
      </c>
      <c r="H63">
        <v>33000</v>
      </c>
      <c r="I63" s="2">
        <v>44032</v>
      </c>
      <c r="J63" s="2">
        <v>44761</v>
      </c>
      <c r="K63">
        <v>4399.37</v>
      </c>
    </row>
    <row r="64" spans="1:11" x14ac:dyDescent="0.25">
      <c r="A64" t="str">
        <f>"805072439D"</f>
        <v>805072439D</v>
      </c>
      <c r="B64" t="str">
        <f t="shared" si="1"/>
        <v>06363391001</v>
      </c>
      <c r="C64" t="s">
        <v>16</v>
      </c>
      <c r="D64" t="s">
        <v>159</v>
      </c>
      <c r="E64" t="s">
        <v>70</v>
      </c>
      <c r="F64" s="1" t="s">
        <v>157</v>
      </c>
      <c r="G64" t="s">
        <v>158</v>
      </c>
      <c r="H64">
        <v>15000</v>
      </c>
      <c r="I64" s="2">
        <v>44032</v>
      </c>
      <c r="J64" s="2">
        <v>44761</v>
      </c>
      <c r="K64">
        <v>997.73</v>
      </c>
    </row>
    <row r="65" spans="1:11" x14ac:dyDescent="0.25">
      <c r="A65" t="str">
        <f>"Z412E3B79B"</f>
        <v>Z412E3B79B</v>
      </c>
      <c r="B65" t="str">
        <f t="shared" si="1"/>
        <v>06363391001</v>
      </c>
      <c r="C65" t="s">
        <v>16</v>
      </c>
      <c r="D65" t="s">
        <v>160</v>
      </c>
      <c r="E65" t="s">
        <v>18</v>
      </c>
      <c r="F65" s="1" t="s">
        <v>58</v>
      </c>
      <c r="G65" t="s">
        <v>59</v>
      </c>
      <c r="H65">
        <v>27264</v>
      </c>
      <c r="I65" s="2">
        <v>44162</v>
      </c>
      <c r="J65" s="2">
        <v>45623</v>
      </c>
      <c r="K65">
        <v>7422.44</v>
      </c>
    </row>
    <row r="66" spans="1:11" x14ac:dyDescent="0.25">
      <c r="A66" t="str">
        <f>"8373846C50"</f>
        <v>8373846C50</v>
      </c>
      <c r="B66" t="str">
        <f t="shared" si="1"/>
        <v>06363391001</v>
      </c>
      <c r="C66" t="s">
        <v>16</v>
      </c>
      <c r="D66" t="s">
        <v>161</v>
      </c>
      <c r="E66" t="s">
        <v>18</v>
      </c>
      <c r="F66" s="1" t="s">
        <v>162</v>
      </c>
      <c r="G66" t="s">
        <v>163</v>
      </c>
      <c r="H66">
        <v>217034.96</v>
      </c>
      <c r="I66" s="2">
        <v>44039</v>
      </c>
      <c r="J66" s="2">
        <v>45100</v>
      </c>
      <c r="K66">
        <v>99809.56</v>
      </c>
    </row>
    <row r="67" spans="1:11" x14ac:dyDescent="0.25">
      <c r="A67" t="str">
        <f>"8306560628"</f>
        <v>8306560628</v>
      </c>
      <c r="B67" t="str">
        <f t="shared" ref="B67:B98" si="2">"06363391001"</f>
        <v>06363391001</v>
      </c>
      <c r="C67" t="s">
        <v>16</v>
      </c>
      <c r="D67" t="s">
        <v>164</v>
      </c>
      <c r="E67" t="s">
        <v>70</v>
      </c>
      <c r="F67" s="1" t="s">
        <v>165</v>
      </c>
      <c r="G67" t="s">
        <v>166</v>
      </c>
      <c r="H67">
        <v>100000</v>
      </c>
      <c r="I67" s="2">
        <v>44110</v>
      </c>
      <c r="J67" s="2">
        <v>44839</v>
      </c>
      <c r="K67">
        <v>43615.15</v>
      </c>
    </row>
    <row r="68" spans="1:11" x14ac:dyDescent="0.25">
      <c r="A68" t="str">
        <f>"Z802EA36CB"</f>
        <v>Z802EA36CB</v>
      </c>
      <c r="B68" t="str">
        <f t="shared" si="2"/>
        <v>06363391001</v>
      </c>
      <c r="C68" t="s">
        <v>16</v>
      </c>
      <c r="D68" t="s">
        <v>167</v>
      </c>
      <c r="E68" t="s">
        <v>18</v>
      </c>
      <c r="F68" s="1" t="s">
        <v>58</v>
      </c>
      <c r="G68" t="s">
        <v>59</v>
      </c>
      <c r="H68">
        <v>6816</v>
      </c>
      <c r="I68" s="2">
        <v>44130</v>
      </c>
      <c r="J68" s="2">
        <v>45572</v>
      </c>
      <c r="K68">
        <v>1836.76</v>
      </c>
    </row>
    <row r="69" spans="1:11" x14ac:dyDescent="0.25">
      <c r="A69" t="str">
        <f>"84823711FD"</f>
        <v>84823711FD</v>
      </c>
      <c r="B69" t="str">
        <f t="shared" si="2"/>
        <v>06363391001</v>
      </c>
      <c r="C69" t="s">
        <v>16</v>
      </c>
      <c r="D69" t="s">
        <v>168</v>
      </c>
      <c r="E69" t="s">
        <v>22</v>
      </c>
      <c r="F69" s="1" t="s">
        <v>169</v>
      </c>
      <c r="G69" t="s">
        <v>121</v>
      </c>
      <c r="H69">
        <v>69747.5</v>
      </c>
      <c r="I69" s="2">
        <v>44126</v>
      </c>
      <c r="J69" s="2">
        <v>44165</v>
      </c>
      <c r="K69">
        <v>69747.5</v>
      </c>
    </row>
    <row r="70" spans="1:11" x14ac:dyDescent="0.25">
      <c r="A70" t="str">
        <f>"825093247B"</f>
        <v>825093247B</v>
      </c>
      <c r="B70" t="str">
        <f t="shared" si="2"/>
        <v>06363391001</v>
      </c>
      <c r="C70" t="s">
        <v>16</v>
      </c>
      <c r="D70" t="s">
        <v>170</v>
      </c>
      <c r="E70" t="s">
        <v>18</v>
      </c>
      <c r="F70" s="1" t="s">
        <v>171</v>
      </c>
      <c r="G70" t="s">
        <v>172</v>
      </c>
      <c r="H70">
        <v>223587.36</v>
      </c>
      <c r="I70" s="2">
        <v>44044</v>
      </c>
      <c r="J70" s="2">
        <v>45138</v>
      </c>
      <c r="K70">
        <v>31496.68</v>
      </c>
    </row>
    <row r="71" spans="1:11" x14ac:dyDescent="0.25">
      <c r="A71" t="str">
        <f>"Z192EC5B8C"</f>
        <v>Z192EC5B8C</v>
      </c>
      <c r="B71" t="str">
        <f t="shared" si="2"/>
        <v>06363391001</v>
      </c>
      <c r="C71" t="s">
        <v>16</v>
      </c>
      <c r="D71" t="s">
        <v>173</v>
      </c>
      <c r="E71" t="s">
        <v>22</v>
      </c>
      <c r="F71" s="1" t="s">
        <v>87</v>
      </c>
      <c r="G71" t="s">
        <v>88</v>
      </c>
      <c r="H71">
        <v>5235</v>
      </c>
      <c r="I71" s="2">
        <v>44119</v>
      </c>
      <c r="J71" s="2">
        <v>44179</v>
      </c>
      <c r="K71">
        <v>5235</v>
      </c>
    </row>
    <row r="72" spans="1:11" x14ac:dyDescent="0.25">
      <c r="A72" t="str">
        <f>"8462075532"</f>
        <v>8462075532</v>
      </c>
      <c r="B72" t="str">
        <f t="shared" si="2"/>
        <v>06363391001</v>
      </c>
      <c r="C72" t="s">
        <v>16</v>
      </c>
      <c r="D72" t="s">
        <v>174</v>
      </c>
      <c r="E72" t="s">
        <v>22</v>
      </c>
      <c r="F72" s="1" t="s">
        <v>175</v>
      </c>
      <c r="G72" t="s">
        <v>176</v>
      </c>
      <c r="H72">
        <v>65712.399999999994</v>
      </c>
      <c r="I72" s="2">
        <v>44146</v>
      </c>
      <c r="J72" s="2">
        <v>45596</v>
      </c>
      <c r="K72">
        <v>25500</v>
      </c>
    </row>
    <row r="73" spans="1:11" x14ac:dyDescent="0.25">
      <c r="A73" t="str">
        <f>"8346042BBA"</f>
        <v>8346042BBA</v>
      </c>
      <c r="B73" t="str">
        <f t="shared" si="2"/>
        <v>06363391001</v>
      </c>
      <c r="C73" t="s">
        <v>16</v>
      </c>
      <c r="D73" t="s">
        <v>177</v>
      </c>
      <c r="E73" t="s">
        <v>70</v>
      </c>
      <c r="F73" s="1" t="s">
        <v>178</v>
      </c>
      <c r="G73" t="s">
        <v>179</v>
      </c>
      <c r="H73">
        <v>140000</v>
      </c>
      <c r="I73" s="2">
        <v>44133</v>
      </c>
      <c r="J73" s="2">
        <v>44862</v>
      </c>
      <c r="K73">
        <v>50210</v>
      </c>
    </row>
    <row r="74" spans="1:11" x14ac:dyDescent="0.25">
      <c r="A74" t="str">
        <f>"Z202F03EA6"</f>
        <v>Z202F03EA6</v>
      </c>
      <c r="B74" t="str">
        <f t="shared" si="2"/>
        <v>06363391001</v>
      </c>
      <c r="C74" t="s">
        <v>16</v>
      </c>
      <c r="D74" t="s">
        <v>180</v>
      </c>
      <c r="E74" t="s">
        <v>22</v>
      </c>
      <c r="F74" s="1" t="s">
        <v>149</v>
      </c>
      <c r="G74" t="s">
        <v>150</v>
      </c>
      <c r="H74">
        <v>36000</v>
      </c>
      <c r="I74" s="2">
        <v>44138</v>
      </c>
      <c r="J74" s="2">
        <v>44377</v>
      </c>
      <c r="K74">
        <v>35279.949999999997</v>
      </c>
    </row>
    <row r="75" spans="1:11" x14ac:dyDescent="0.25">
      <c r="A75" t="str">
        <f>"84614777B5"</f>
        <v>84614777B5</v>
      </c>
      <c r="B75" t="str">
        <f t="shared" si="2"/>
        <v>06363391001</v>
      </c>
      <c r="C75" t="s">
        <v>16</v>
      </c>
      <c r="D75" t="s">
        <v>181</v>
      </c>
      <c r="E75" t="s">
        <v>18</v>
      </c>
      <c r="F75" s="1" t="s">
        <v>182</v>
      </c>
      <c r="G75" t="s">
        <v>183</v>
      </c>
      <c r="H75">
        <v>128291.5</v>
      </c>
      <c r="I75" s="2">
        <v>44125</v>
      </c>
      <c r="J75" s="2">
        <v>44453</v>
      </c>
      <c r="K75">
        <v>48269.2</v>
      </c>
    </row>
    <row r="76" spans="1:11" x14ac:dyDescent="0.25">
      <c r="A76" t="str">
        <f>"8518811938"</f>
        <v>8518811938</v>
      </c>
      <c r="B76" t="str">
        <f t="shared" si="2"/>
        <v>06363391001</v>
      </c>
      <c r="C76" t="s">
        <v>16</v>
      </c>
      <c r="D76" t="s">
        <v>184</v>
      </c>
      <c r="E76" t="s">
        <v>22</v>
      </c>
      <c r="F76" s="1" t="s">
        <v>185</v>
      </c>
      <c r="G76" t="s">
        <v>186</v>
      </c>
      <c r="H76">
        <v>61559</v>
      </c>
      <c r="I76" s="2">
        <v>44161</v>
      </c>
      <c r="J76" s="2">
        <v>44227</v>
      </c>
      <c r="K76">
        <v>57427</v>
      </c>
    </row>
    <row r="77" spans="1:11" x14ac:dyDescent="0.25">
      <c r="A77" t="str">
        <f>"Z382F62C05"</f>
        <v>Z382F62C05</v>
      </c>
      <c r="B77" t="str">
        <f t="shared" si="2"/>
        <v>06363391001</v>
      </c>
      <c r="C77" t="s">
        <v>16</v>
      </c>
      <c r="D77" t="s">
        <v>187</v>
      </c>
      <c r="E77" t="s">
        <v>22</v>
      </c>
      <c r="F77" s="1" t="s">
        <v>188</v>
      </c>
      <c r="G77" t="s">
        <v>189</v>
      </c>
      <c r="H77">
        <v>930</v>
      </c>
      <c r="I77" s="2">
        <v>44176</v>
      </c>
      <c r="J77" s="2">
        <v>44196</v>
      </c>
      <c r="K77">
        <v>930</v>
      </c>
    </row>
    <row r="78" spans="1:11" x14ac:dyDescent="0.25">
      <c r="A78" t="str">
        <f>"Z972F80D8B"</f>
        <v>Z972F80D8B</v>
      </c>
      <c r="B78" t="str">
        <f t="shared" si="2"/>
        <v>06363391001</v>
      </c>
      <c r="C78" t="s">
        <v>16</v>
      </c>
      <c r="D78" t="s">
        <v>190</v>
      </c>
      <c r="E78" t="s">
        <v>22</v>
      </c>
      <c r="F78" s="1" t="s">
        <v>191</v>
      </c>
      <c r="G78" t="s">
        <v>192</v>
      </c>
      <c r="H78">
        <v>1248.3800000000001</v>
      </c>
      <c r="I78" s="2">
        <v>44172</v>
      </c>
      <c r="J78" s="2">
        <v>44196</v>
      </c>
      <c r="K78">
        <v>1248.3800000000001</v>
      </c>
    </row>
    <row r="79" spans="1:11" x14ac:dyDescent="0.25">
      <c r="A79" t="str">
        <f>"ZCB2F40C43"</f>
        <v>ZCB2F40C43</v>
      </c>
      <c r="B79" t="str">
        <f t="shared" si="2"/>
        <v>06363391001</v>
      </c>
      <c r="C79" t="s">
        <v>16</v>
      </c>
      <c r="D79" t="s">
        <v>193</v>
      </c>
      <c r="E79" t="s">
        <v>22</v>
      </c>
      <c r="F79" s="1" t="s">
        <v>194</v>
      </c>
      <c r="G79" t="s">
        <v>195</v>
      </c>
      <c r="H79">
        <v>39900</v>
      </c>
      <c r="I79" s="2">
        <v>44181</v>
      </c>
      <c r="J79" s="2">
        <v>45642</v>
      </c>
      <c r="K79">
        <v>5847.89</v>
      </c>
    </row>
    <row r="80" spans="1:11" x14ac:dyDescent="0.25">
      <c r="A80" t="str">
        <f>"Z602F13C31"</f>
        <v>Z602F13C31</v>
      </c>
      <c r="B80" t="str">
        <f t="shared" si="2"/>
        <v>06363391001</v>
      </c>
      <c r="C80" t="s">
        <v>16</v>
      </c>
      <c r="D80" t="s">
        <v>196</v>
      </c>
      <c r="E80" t="s">
        <v>22</v>
      </c>
      <c r="F80" s="1" t="s">
        <v>197</v>
      </c>
      <c r="G80" t="s">
        <v>198</v>
      </c>
      <c r="H80">
        <v>39500</v>
      </c>
      <c r="I80" s="2">
        <v>44155</v>
      </c>
      <c r="J80" s="2">
        <v>44885</v>
      </c>
      <c r="K80">
        <v>16069.62</v>
      </c>
    </row>
    <row r="81" spans="1:11" x14ac:dyDescent="0.25">
      <c r="A81" t="str">
        <f>"Z9E2FC635C"</f>
        <v>Z9E2FC635C</v>
      </c>
      <c r="B81" t="str">
        <f t="shared" si="2"/>
        <v>06363391001</v>
      </c>
      <c r="C81" t="s">
        <v>16</v>
      </c>
      <c r="D81" t="s">
        <v>199</v>
      </c>
      <c r="E81" t="s">
        <v>18</v>
      </c>
      <c r="F81" s="1" t="s">
        <v>58</v>
      </c>
      <c r="G81" t="s">
        <v>59</v>
      </c>
      <c r="H81">
        <v>21960</v>
      </c>
      <c r="I81" s="2">
        <v>44215</v>
      </c>
      <c r="J81" s="2">
        <v>45675</v>
      </c>
      <c r="K81">
        <v>5250.15</v>
      </c>
    </row>
    <row r="82" spans="1:11" x14ac:dyDescent="0.25">
      <c r="A82" t="str">
        <f>"ZBF2F51999"</f>
        <v>ZBF2F51999</v>
      </c>
      <c r="B82" t="str">
        <f t="shared" si="2"/>
        <v>06363391001</v>
      </c>
      <c r="C82" t="s">
        <v>16</v>
      </c>
      <c r="D82" t="s">
        <v>200</v>
      </c>
      <c r="E82" t="s">
        <v>22</v>
      </c>
      <c r="F82" s="1" t="s">
        <v>201</v>
      </c>
      <c r="G82" t="s">
        <v>202</v>
      </c>
      <c r="H82">
        <v>20000</v>
      </c>
      <c r="I82" s="2">
        <v>44193</v>
      </c>
      <c r="J82" s="2">
        <v>45291</v>
      </c>
      <c r="K82">
        <v>9380</v>
      </c>
    </row>
    <row r="83" spans="1:11" x14ac:dyDescent="0.25">
      <c r="A83" t="str">
        <f>"Z242F849BB"</f>
        <v>Z242F849BB</v>
      </c>
      <c r="B83" t="str">
        <f t="shared" si="2"/>
        <v>06363391001</v>
      </c>
      <c r="C83" t="s">
        <v>16</v>
      </c>
      <c r="D83" t="s">
        <v>203</v>
      </c>
      <c r="E83" t="s">
        <v>22</v>
      </c>
      <c r="F83" s="1" t="s">
        <v>204</v>
      </c>
      <c r="G83" t="s">
        <v>205</v>
      </c>
      <c r="H83">
        <v>1294.1199999999999</v>
      </c>
      <c r="I83" s="2">
        <v>44175</v>
      </c>
      <c r="J83" s="2">
        <v>44196</v>
      </c>
      <c r="K83">
        <v>1277.3</v>
      </c>
    </row>
    <row r="84" spans="1:11" x14ac:dyDescent="0.25">
      <c r="A84" t="str">
        <f>"ZEF3017AAA"</f>
        <v>ZEF3017AAA</v>
      </c>
      <c r="B84" t="str">
        <f t="shared" si="2"/>
        <v>06363391001</v>
      </c>
      <c r="C84" t="s">
        <v>16</v>
      </c>
      <c r="D84" t="s">
        <v>206</v>
      </c>
      <c r="E84" t="s">
        <v>22</v>
      </c>
      <c r="F84" s="1" t="s">
        <v>207</v>
      </c>
      <c r="G84" t="s">
        <v>208</v>
      </c>
      <c r="H84">
        <v>2642</v>
      </c>
      <c r="I84" s="2">
        <v>44210</v>
      </c>
      <c r="J84" s="2">
        <v>44575</v>
      </c>
      <c r="K84">
        <v>1374.22</v>
      </c>
    </row>
    <row r="85" spans="1:11" x14ac:dyDescent="0.25">
      <c r="A85" t="str">
        <f>"Z293018FD0"</f>
        <v>Z293018FD0</v>
      </c>
      <c r="B85" t="str">
        <f t="shared" si="2"/>
        <v>06363391001</v>
      </c>
      <c r="C85" t="s">
        <v>16</v>
      </c>
      <c r="D85" t="s">
        <v>209</v>
      </c>
      <c r="E85" t="s">
        <v>22</v>
      </c>
      <c r="F85" s="1" t="s">
        <v>87</v>
      </c>
      <c r="G85" t="s">
        <v>88</v>
      </c>
      <c r="H85">
        <v>1250</v>
      </c>
      <c r="I85" s="2">
        <v>44203</v>
      </c>
      <c r="J85" s="2">
        <v>44261</v>
      </c>
      <c r="K85">
        <v>1250</v>
      </c>
    </row>
    <row r="86" spans="1:11" x14ac:dyDescent="0.25">
      <c r="A86" t="str">
        <f>"8455962098"</f>
        <v>8455962098</v>
      </c>
      <c r="B86" t="str">
        <f t="shared" si="2"/>
        <v>06363391001</v>
      </c>
      <c r="C86" t="s">
        <v>16</v>
      </c>
      <c r="D86" t="s">
        <v>210</v>
      </c>
      <c r="E86" t="s">
        <v>70</v>
      </c>
      <c r="F86" s="1" t="s">
        <v>211</v>
      </c>
      <c r="G86" t="s">
        <v>212</v>
      </c>
      <c r="H86">
        <v>197774.43</v>
      </c>
      <c r="I86" s="2">
        <v>44209</v>
      </c>
      <c r="J86" s="2">
        <v>44574</v>
      </c>
      <c r="K86">
        <v>155821.32</v>
      </c>
    </row>
    <row r="87" spans="1:11" x14ac:dyDescent="0.25">
      <c r="A87" t="str">
        <f>"8346049184"</f>
        <v>8346049184</v>
      </c>
      <c r="B87" t="str">
        <f t="shared" si="2"/>
        <v>06363391001</v>
      </c>
      <c r="C87" t="s">
        <v>16</v>
      </c>
      <c r="D87" t="s">
        <v>213</v>
      </c>
      <c r="E87" t="s">
        <v>70</v>
      </c>
      <c r="F87" s="1" t="s">
        <v>214</v>
      </c>
      <c r="G87" t="s">
        <v>215</v>
      </c>
      <c r="H87">
        <v>60000</v>
      </c>
      <c r="I87" s="2">
        <v>44223</v>
      </c>
      <c r="J87" s="2">
        <v>44952</v>
      </c>
      <c r="K87">
        <v>6451.83</v>
      </c>
    </row>
    <row r="88" spans="1:11" x14ac:dyDescent="0.25">
      <c r="A88" t="str">
        <f>"8613402430"</f>
        <v>8613402430</v>
      </c>
      <c r="B88" t="str">
        <f t="shared" si="2"/>
        <v>06363391001</v>
      </c>
      <c r="C88" t="s">
        <v>16</v>
      </c>
      <c r="D88" t="s">
        <v>216</v>
      </c>
      <c r="E88" t="s">
        <v>18</v>
      </c>
      <c r="F88" s="1" t="s">
        <v>52</v>
      </c>
      <c r="G88" t="s">
        <v>53</v>
      </c>
      <c r="H88">
        <v>108793.38</v>
      </c>
      <c r="I88" s="2">
        <v>44225</v>
      </c>
      <c r="J88" s="2">
        <v>44959</v>
      </c>
      <c r="K88">
        <v>30822.47</v>
      </c>
    </row>
    <row r="89" spans="1:11" x14ac:dyDescent="0.25">
      <c r="A89" t="str">
        <f>"ZEA3067BC5"</f>
        <v>ZEA3067BC5</v>
      </c>
      <c r="B89" t="str">
        <f t="shared" si="2"/>
        <v>06363391001</v>
      </c>
      <c r="C89" t="s">
        <v>16</v>
      </c>
      <c r="D89" t="s">
        <v>217</v>
      </c>
      <c r="E89" t="s">
        <v>22</v>
      </c>
      <c r="F89" s="1" t="s">
        <v>218</v>
      </c>
      <c r="G89" t="s">
        <v>219</v>
      </c>
      <c r="H89">
        <v>4340</v>
      </c>
      <c r="I89" s="2">
        <v>44225</v>
      </c>
      <c r="J89" s="2">
        <v>44314</v>
      </c>
      <c r="K89">
        <v>4340</v>
      </c>
    </row>
    <row r="90" spans="1:11" x14ac:dyDescent="0.25">
      <c r="A90" t="str">
        <f>"Z423081181"</f>
        <v>Z423081181</v>
      </c>
      <c r="B90" t="str">
        <f t="shared" si="2"/>
        <v>06363391001</v>
      </c>
      <c r="C90" t="s">
        <v>16</v>
      </c>
      <c r="D90" t="s">
        <v>220</v>
      </c>
      <c r="E90" t="s">
        <v>22</v>
      </c>
      <c r="F90" s="1" t="s">
        <v>221</v>
      </c>
      <c r="G90" t="s">
        <v>222</v>
      </c>
      <c r="H90">
        <v>6000</v>
      </c>
      <c r="I90" s="2">
        <v>44235</v>
      </c>
      <c r="J90" s="2">
        <v>44293</v>
      </c>
      <c r="K90">
        <v>6000</v>
      </c>
    </row>
    <row r="91" spans="1:11" x14ac:dyDescent="0.25">
      <c r="A91" t="str">
        <f>"ZC830984F1"</f>
        <v>ZC830984F1</v>
      </c>
      <c r="B91" t="str">
        <f t="shared" si="2"/>
        <v>06363391001</v>
      </c>
      <c r="C91" t="s">
        <v>16</v>
      </c>
      <c r="D91" t="s">
        <v>223</v>
      </c>
      <c r="E91" t="s">
        <v>22</v>
      </c>
      <c r="F91" s="1" t="s">
        <v>224</v>
      </c>
      <c r="G91" t="s">
        <v>225</v>
      </c>
      <c r="H91">
        <v>443</v>
      </c>
      <c r="I91" s="2">
        <v>44249</v>
      </c>
      <c r="J91" s="2">
        <v>44305</v>
      </c>
      <c r="K91">
        <v>430</v>
      </c>
    </row>
    <row r="92" spans="1:11" x14ac:dyDescent="0.25">
      <c r="A92" t="str">
        <f>"8551303678"</f>
        <v>8551303678</v>
      </c>
      <c r="B92" t="str">
        <f t="shared" si="2"/>
        <v>06363391001</v>
      </c>
      <c r="C92" t="s">
        <v>16</v>
      </c>
      <c r="D92" t="s">
        <v>226</v>
      </c>
      <c r="E92" t="s">
        <v>18</v>
      </c>
      <c r="F92" s="1" t="s">
        <v>227</v>
      </c>
      <c r="G92" t="s">
        <v>228</v>
      </c>
      <c r="H92">
        <v>2598288.98</v>
      </c>
      <c r="I92" s="2">
        <v>44217</v>
      </c>
      <c r="J92" s="2">
        <v>44927</v>
      </c>
      <c r="K92">
        <v>575718.46</v>
      </c>
    </row>
    <row r="93" spans="1:11" x14ac:dyDescent="0.25">
      <c r="A93" t="str">
        <f>"Z6830781D0"</f>
        <v>Z6830781D0</v>
      </c>
      <c r="B93" t="str">
        <f t="shared" si="2"/>
        <v>06363391001</v>
      </c>
      <c r="C93" t="s">
        <v>16</v>
      </c>
      <c r="D93" t="s">
        <v>229</v>
      </c>
      <c r="E93" t="s">
        <v>22</v>
      </c>
      <c r="F93" s="1" t="s">
        <v>230</v>
      </c>
      <c r="G93" t="s">
        <v>231</v>
      </c>
      <c r="H93">
        <v>3586.52</v>
      </c>
      <c r="I93" s="2">
        <v>44231</v>
      </c>
      <c r="J93" s="2">
        <v>44291</v>
      </c>
      <c r="K93">
        <v>3486.52</v>
      </c>
    </row>
    <row r="94" spans="1:11" x14ac:dyDescent="0.25">
      <c r="A94" t="str">
        <f>"ZE930A452F"</f>
        <v>ZE930A452F</v>
      </c>
      <c r="B94" t="str">
        <f t="shared" si="2"/>
        <v>06363391001</v>
      </c>
      <c r="C94" t="s">
        <v>16</v>
      </c>
      <c r="D94" t="s">
        <v>232</v>
      </c>
      <c r="E94" t="s">
        <v>22</v>
      </c>
      <c r="F94" s="1" t="s">
        <v>233</v>
      </c>
      <c r="G94" t="s">
        <v>234</v>
      </c>
      <c r="H94">
        <v>0</v>
      </c>
      <c r="I94" s="2">
        <v>44251</v>
      </c>
      <c r="J94" s="2">
        <v>44980</v>
      </c>
      <c r="K94">
        <v>0</v>
      </c>
    </row>
    <row r="95" spans="1:11" x14ac:dyDescent="0.25">
      <c r="A95" t="str">
        <f>"ZB030D028B"</f>
        <v>ZB030D028B</v>
      </c>
      <c r="B95" t="str">
        <f t="shared" si="2"/>
        <v>06363391001</v>
      </c>
      <c r="C95" t="s">
        <v>16</v>
      </c>
      <c r="D95" t="s">
        <v>235</v>
      </c>
      <c r="E95" t="s">
        <v>22</v>
      </c>
      <c r="F95" s="1" t="s">
        <v>236</v>
      </c>
      <c r="G95" t="s">
        <v>237</v>
      </c>
      <c r="H95">
        <v>720</v>
      </c>
      <c r="I95" s="2">
        <v>44256</v>
      </c>
      <c r="J95" s="2">
        <v>44316</v>
      </c>
      <c r="K95">
        <v>720</v>
      </c>
    </row>
    <row r="96" spans="1:11" x14ac:dyDescent="0.25">
      <c r="A96" t="str">
        <f>"Z0B30D5879"</f>
        <v>Z0B30D5879</v>
      </c>
      <c r="B96" t="str">
        <f t="shared" si="2"/>
        <v>06363391001</v>
      </c>
      <c r="C96" t="s">
        <v>16</v>
      </c>
      <c r="D96" t="s">
        <v>238</v>
      </c>
      <c r="E96" t="s">
        <v>22</v>
      </c>
      <c r="F96" s="1" t="s">
        <v>239</v>
      </c>
      <c r="G96" t="s">
        <v>240</v>
      </c>
      <c r="H96">
        <v>35</v>
      </c>
      <c r="I96" s="2">
        <v>44259</v>
      </c>
      <c r="J96" s="2">
        <v>44265</v>
      </c>
      <c r="K96">
        <v>30</v>
      </c>
    </row>
    <row r="97" spans="1:11" x14ac:dyDescent="0.25">
      <c r="A97" t="str">
        <f>"ZE530D5867"</f>
        <v>ZE530D5867</v>
      </c>
      <c r="B97" t="str">
        <f t="shared" si="2"/>
        <v>06363391001</v>
      </c>
      <c r="C97" t="s">
        <v>16</v>
      </c>
      <c r="D97" t="s">
        <v>241</v>
      </c>
      <c r="E97" t="s">
        <v>22</v>
      </c>
      <c r="F97" s="1" t="s">
        <v>242</v>
      </c>
      <c r="G97" t="s">
        <v>243</v>
      </c>
      <c r="H97">
        <v>600</v>
      </c>
      <c r="I97" s="2">
        <v>44259</v>
      </c>
      <c r="J97" s="2">
        <v>44270</v>
      </c>
      <c r="K97">
        <v>600</v>
      </c>
    </row>
    <row r="98" spans="1:11" x14ac:dyDescent="0.25">
      <c r="A98" t="str">
        <f>"ZD930D00D9"</f>
        <v>ZD930D00D9</v>
      </c>
      <c r="B98" t="str">
        <f t="shared" si="2"/>
        <v>06363391001</v>
      </c>
      <c r="C98" t="s">
        <v>16</v>
      </c>
      <c r="D98" t="s">
        <v>244</v>
      </c>
      <c r="E98" t="s">
        <v>22</v>
      </c>
      <c r="F98" s="1" t="s">
        <v>61</v>
      </c>
      <c r="G98" t="s">
        <v>62</v>
      </c>
      <c r="H98">
        <v>30486.59</v>
      </c>
      <c r="I98" s="2">
        <v>44256</v>
      </c>
      <c r="J98" s="2">
        <v>45299</v>
      </c>
      <c r="K98">
        <v>9166.66</v>
      </c>
    </row>
    <row r="99" spans="1:11" x14ac:dyDescent="0.25">
      <c r="A99" t="str">
        <f>"Z54310FCF7"</f>
        <v>Z54310FCF7</v>
      </c>
      <c r="B99" t="str">
        <f t="shared" ref="B99:B130" si="3">"06363391001"</f>
        <v>06363391001</v>
      </c>
      <c r="C99" t="s">
        <v>16</v>
      </c>
      <c r="D99" t="s">
        <v>245</v>
      </c>
      <c r="E99" t="s">
        <v>22</v>
      </c>
      <c r="F99" s="1" t="s">
        <v>149</v>
      </c>
      <c r="G99" t="s">
        <v>150</v>
      </c>
      <c r="H99">
        <v>17500</v>
      </c>
      <c r="I99" s="2">
        <v>44275</v>
      </c>
      <c r="J99" s="2">
        <v>44288</v>
      </c>
      <c r="K99">
        <v>16995</v>
      </c>
    </row>
    <row r="100" spans="1:11" x14ac:dyDescent="0.25">
      <c r="A100" t="str">
        <f>"86661193A2"</f>
        <v>86661193A2</v>
      </c>
      <c r="B100" t="str">
        <f t="shared" si="3"/>
        <v>06363391001</v>
      </c>
      <c r="C100" t="s">
        <v>16</v>
      </c>
      <c r="D100" t="s">
        <v>246</v>
      </c>
      <c r="E100" t="s">
        <v>18</v>
      </c>
      <c r="F100" s="1" t="s">
        <v>247</v>
      </c>
      <c r="G100" t="s">
        <v>248</v>
      </c>
      <c r="H100">
        <v>0</v>
      </c>
      <c r="I100" s="2">
        <v>44348</v>
      </c>
      <c r="J100" s="2">
        <v>44712</v>
      </c>
      <c r="K100">
        <v>363788.46</v>
      </c>
    </row>
    <row r="101" spans="1:11" x14ac:dyDescent="0.25">
      <c r="A101" t="str">
        <f>"8670755561"</f>
        <v>8670755561</v>
      </c>
      <c r="B101" t="str">
        <f t="shared" si="3"/>
        <v>06363391001</v>
      </c>
      <c r="C101" t="s">
        <v>16</v>
      </c>
      <c r="D101" t="s">
        <v>249</v>
      </c>
      <c r="E101" t="s">
        <v>18</v>
      </c>
      <c r="F101" s="1" t="s">
        <v>140</v>
      </c>
      <c r="G101" t="s">
        <v>141</v>
      </c>
      <c r="H101">
        <v>0</v>
      </c>
      <c r="I101" s="2">
        <v>44348</v>
      </c>
      <c r="J101" s="2">
        <v>44712</v>
      </c>
      <c r="K101">
        <v>41098.239999999998</v>
      </c>
    </row>
    <row r="102" spans="1:11" x14ac:dyDescent="0.25">
      <c r="A102" t="str">
        <f>"ZF83106EE1"</f>
        <v>ZF83106EE1</v>
      </c>
      <c r="B102" t="str">
        <f t="shared" si="3"/>
        <v>06363391001</v>
      </c>
      <c r="C102" t="s">
        <v>16</v>
      </c>
      <c r="D102" t="s">
        <v>250</v>
      </c>
      <c r="E102" t="s">
        <v>22</v>
      </c>
      <c r="F102" s="1" t="s">
        <v>251</v>
      </c>
      <c r="G102" t="s">
        <v>252</v>
      </c>
      <c r="H102">
        <v>7000</v>
      </c>
      <c r="I102" s="2">
        <v>44273</v>
      </c>
      <c r="J102" s="2">
        <v>44333</v>
      </c>
      <c r="K102">
        <v>7000</v>
      </c>
    </row>
    <row r="103" spans="1:11" x14ac:dyDescent="0.25">
      <c r="A103" t="str">
        <f>"Z333128EE3"</f>
        <v>Z333128EE3</v>
      </c>
      <c r="B103" t="str">
        <f t="shared" si="3"/>
        <v>06363391001</v>
      </c>
      <c r="C103" t="s">
        <v>16</v>
      </c>
      <c r="D103" t="s">
        <v>253</v>
      </c>
      <c r="E103" t="s">
        <v>18</v>
      </c>
      <c r="F103" s="1" t="s">
        <v>254</v>
      </c>
      <c r="G103" t="s">
        <v>255</v>
      </c>
      <c r="H103">
        <v>14923.2</v>
      </c>
      <c r="I103" s="2">
        <v>44284</v>
      </c>
      <c r="J103" s="2">
        <v>45777</v>
      </c>
      <c r="K103">
        <v>932.69</v>
      </c>
    </row>
    <row r="104" spans="1:11" x14ac:dyDescent="0.25">
      <c r="A104" t="str">
        <f>"Z3A30F243C"</f>
        <v>Z3A30F243C</v>
      </c>
      <c r="B104" t="str">
        <f t="shared" si="3"/>
        <v>06363391001</v>
      </c>
      <c r="C104" t="s">
        <v>16</v>
      </c>
      <c r="D104" t="s">
        <v>256</v>
      </c>
      <c r="E104" t="s">
        <v>22</v>
      </c>
      <c r="F104" s="1" t="s">
        <v>149</v>
      </c>
      <c r="G104" t="s">
        <v>150</v>
      </c>
      <c r="H104">
        <v>39500</v>
      </c>
      <c r="I104" s="2">
        <v>44287</v>
      </c>
      <c r="J104" s="2">
        <v>44347</v>
      </c>
      <c r="K104">
        <v>15092.58</v>
      </c>
    </row>
    <row r="105" spans="1:11" x14ac:dyDescent="0.25">
      <c r="A105" t="str">
        <f>"Z8D314CB3A"</f>
        <v>Z8D314CB3A</v>
      </c>
      <c r="B105" t="str">
        <f t="shared" si="3"/>
        <v>06363391001</v>
      </c>
      <c r="C105" t="s">
        <v>16</v>
      </c>
      <c r="D105" t="s">
        <v>257</v>
      </c>
      <c r="E105" t="s">
        <v>22</v>
      </c>
      <c r="F105" s="1" t="s">
        <v>236</v>
      </c>
      <c r="G105" t="s">
        <v>237</v>
      </c>
      <c r="H105">
        <v>325</v>
      </c>
      <c r="I105" s="2">
        <v>44295</v>
      </c>
      <c r="J105" s="2">
        <v>44355</v>
      </c>
      <c r="K105">
        <v>325</v>
      </c>
    </row>
    <row r="106" spans="1:11" x14ac:dyDescent="0.25">
      <c r="A106" t="str">
        <f>"Z8331481F0"</f>
        <v>Z8331481F0</v>
      </c>
      <c r="B106" t="str">
        <f t="shared" si="3"/>
        <v>06363391001</v>
      </c>
      <c r="C106" t="s">
        <v>16</v>
      </c>
      <c r="D106" t="s">
        <v>258</v>
      </c>
      <c r="E106" t="s">
        <v>22</v>
      </c>
      <c r="F106" s="1" t="s">
        <v>259</v>
      </c>
      <c r="G106" t="s">
        <v>260</v>
      </c>
      <c r="H106">
        <v>38140</v>
      </c>
      <c r="I106" s="2">
        <v>44295</v>
      </c>
      <c r="J106" s="2">
        <v>44315</v>
      </c>
      <c r="K106">
        <v>38140</v>
      </c>
    </row>
    <row r="107" spans="1:11" x14ac:dyDescent="0.25">
      <c r="A107" t="str">
        <f>"Z75316B2EA"</f>
        <v>Z75316B2EA</v>
      </c>
      <c r="B107" t="str">
        <f t="shared" si="3"/>
        <v>06363391001</v>
      </c>
      <c r="C107" t="s">
        <v>16</v>
      </c>
      <c r="D107" t="s">
        <v>261</v>
      </c>
      <c r="E107" t="s">
        <v>22</v>
      </c>
      <c r="F107" s="1" t="s">
        <v>55</v>
      </c>
      <c r="G107" t="s">
        <v>56</v>
      </c>
      <c r="H107">
        <v>25000</v>
      </c>
      <c r="I107" s="2">
        <v>44316</v>
      </c>
      <c r="J107" s="2">
        <v>44926</v>
      </c>
      <c r="K107">
        <v>551.87</v>
      </c>
    </row>
    <row r="108" spans="1:11" x14ac:dyDescent="0.25">
      <c r="A108" t="str">
        <f>"8696916A1D"</f>
        <v>8696916A1D</v>
      </c>
      <c r="B108" t="str">
        <f t="shared" si="3"/>
        <v>06363391001</v>
      </c>
      <c r="C108" t="s">
        <v>16</v>
      </c>
      <c r="D108" t="s">
        <v>262</v>
      </c>
      <c r="E108" t="s">
        <v>18</v>
      </c>
      <c r="F108" s="1" t="s">
        <v>263</v>
      </c>
      <c r="G108" t="s">
        <v>264</v>
      </c>
      <c r="H108">
        <v>954904.3</v>
      </c>
      <c r="I108" s="2">
        <v>44319</v>
      </c>
      <c r="J108" s="2">
        <v>45719</v>
      </c>
      <c r="K108">
        <v>17080.72</v>
      </c>
    </row>
    <row r="109" spans="1:11" x14ac:dyDescent="0.25">
      <c r="A109" t="str">
        <f>"ZE73197B11"</f>
        <v>ZE73197B11</v>
      </c>
      <c r="B109" t="str">
        <f t="shared" si="3"/>
        <v>06363391001</v>
      </c>
      <c r="C109" t="s">
        <v>16</v>
      </c>
      <c r="D109" t="s">
        <v>265</v>
      </c>
      <c r="E109" t="s">
        <v>22</v>
      </c>
      <c r="F109" s="1" t="s">
        <v>266</v>
      </c>
      <c r="G109" t="s">
        <v>267</v>
      </c>
      <c r="H109">
        <v>2841</v>
      </c>
      <c r="I109" s="2">
        <v>44326</v>
      </c>
      <c r="J109" s="2">
        <v>44417</v>
      </c>
      <c r="K109">
        <v>2831</v>
      </c>
    </row>
    <row r="110" spans="1:11" x14ac:dyDescent="0.25">
      <c r="A110" t="str">
        <f>"Z7B31CC3A2"</f>
        <v>Z7B31CC3A2</v>
      </c>
      <c r="B110" t="str">
        <f t="shared" si="3"/>
        <v>06363391001</v>
      </c>
      <c r="C110" t="s">
        <v>16</v>
      </c>
      <c r="D110" t="s">
        <v>268</v>
      </c>
      <c r="E110" t="s">
        <v>22</v>
      </c>
      <c r="F110" s="1" t="s">
        <v>201</v>
      </c>
      <c r="G110" t="s">
        <v>202</v>
      </c>
      <c r="H110">
        <v>3220</v>
      </c>
      <c r="I110" s="2">
        <v>44340</v>
      </c>
      <c r="J110" s="2">
        <v>44341</v>
      </c>
      <c r="K110">
        <v>3220</v>
      </c>
    </row>
    <row r="111" spans="1:11" x14ac:dyDescent="0.25">
      <c r="A111" t="str">
        <f>"ZC831070A6"</f>
        <v>ZC831070A6</v>
      </c>
      <c r="B111" t="str">
        <f t="shared" si="3"/>
        <v>06363391001</v>
      </c>
      <c r="C111" t="s">
        <v>16</v>
      </c>
      <c r="D111" t="s">
        <v>269</v>
      </c>
      <c r="E111" t="s">
        <v>22</v>
      </c>
      <c r="F111" s="1" t="s">
        <v>270</v>
      </c>
      <c r="G111" t="s">
        <v>271</v>
      </c>
      <c r="H111">
        <v>27350</v>
      </c>
      <c r="I111" s="2">
        <v>44333</v>
      </c>
      <c r="J111" s="2">
        <v>44408</v>
      </c>
      <c r="K111">
        <v>27350</v>
      </c>
    </row>
    <row r="112" spans="1:11" x14ac:dyDescent="0.25">
      <c r="A112" t="str">
        <f>"Z1B31E1C60"</f>
        <v>Z1B31E1C60</v>
      </c>
      <c r="B112" t="str">
        <f t="shared" si="3"/>
        <v>06363391001</v>
      </c>
      <c r="C112" t="s">
        <v>16</v>
      </c>
      <c r="D112" t="s">
        <v>272</v>
      </c>
      <c r="E112" t="s">
        <v>18</v>
      </c>
      <c r="F112" s="1" t="s">
        <v>254</v>
      </c>
      <c r="G112" t="s">
        <v>255</v>
      </c>
      <c r="H112">
        <v>4476.96</v>
      </c>
      <c r="I112" s="2">
        <v>44343</v>
      </c>
      <c r="J112" s="2">
        <v>45803</v>
      </c>
      <c r="K112">
        <v>0</v>
      </c>
    </row>
    <row r="113" spans="1:11" x14ac:dyDescent="0.25">
      <c r="A113" t="str">
        <f>"Z543229056"</f>
        <v>Z543229056</v>
      </c>
      <c r="B113" t="str">
        <f t="shared" si="3"/>
        <v>06363391001</v>
      </c>
      <c r="C113" t="s">
        <v>16</v>
      </c>
      <c r="D113" t="s">
        <v>273</v>
      </c>
      <c r="E113" t="s">
        <v>22</v>
      </c>
      <c r="F113" s="1" t="s">
        <v>93</v>
      </c>
      <c r="G113" t="s">
        <v>94</v>
      </c>
      <c r="H113">
        <v>1300</v>
      </c>
      <c r="I113" s="2">
        <v>44364</v>
      </c>
      <c r="J113" s="2">
        <v>44455</v>
      </c>
      <c r="K113">
        <v>1300</v>
      </c>
    </row>
    <row r="114" spans="1:11" x14ac:dyDescent="0.25">
      <c r="A114" t="str">
        <f>"ZE8320DCB3"</f>
        <v>ZE8320DCB3</v>
      </c>
      <c r="B114" t="str">
        <f t="shared" si="3"/>
        <v>06363391001</v>
      </c>
      <c r="C114" t="s">
        <v>16</v>
      </c>
      <c r="D114" t="s">
        <v>274</v>
      </c>
      <c r="E114" t="s">
        <v>22</v>
      </c>
      <c r="F114" s="1" t="s">
        <v>275</v>
      </c>
      <c r="G114" t="s">
        <v>276</v>
      </c>
      <c r="H114">
        <v>300</v>
      </c>
      <c r="I114" s="2">
        <v>44362</v>
      </c>
      <c r="J114" s="2">
        <v>44417</v>
      </c>
      <c r="K114">
        <v>300</v>
      </c>
    </row>
    <row r="115" spans="1:11" x14ac:dyDescent="0.25">
      <c r="A115" t="str">
        <f>"Z4E3246C35"</f>
        <v>Z4E3246C35</v>
      </c>
      <c r="B115" t="str">
        <f t="shared" si="3"/>
        <v>06363391001</v>
      </c>
      <c r="C115" t="s">
        <v>16</v>
      </c>
      <c r="D115" t="s">
        <v>277</v>
      </c>
      <c r="E115" t="s">
        <v>22</v>
      </c>
      <c r="F115" s="1" t="s">
        <v>278</v>
      </c>
      <c r="G115" t="s">
        <v>279</v>
      </c>
      <c r="H115">
        <v>25000</v>
      </c>
      <c r="I115" s="2">
        <v>44379</v>
      </c>
      <c r="J115" s="2">
        <v>44382</v>
      </c>
      <c r="K115">
        <v>25000</v>
      </c>
    </row>
    <row r="116" spans="1:11" x14ac:dyDescent="0.25">
      <c r="A116" t="str">
        <f>"ZF3323202E"</f>
        <v>ZF3323202E</v>
      </c>
      <c r="B116" t="str">
        <f t="shared" si="3"/>
        <v>06363391001</v>
      </c>
      <c r="C116" t="s">
        <v>16</v>
      </c>
      <c r="D116" t="s">
        <v>280</v>
      </c>
      <c r="E116" t="s">
        <v>22</v>
      </c>
      <c r="F116" s="1" t="s">
        <v>281</v>
      </c>
      <c r="G116" t="s">
        <v>282</v>
      </c>
      <c r="H116">
        <v>5000</v>
      </c>
      <c r="I116" s="2">
        <v>44376</v>
      </c>
      <c r="J116" s="2">
        <v>44406</v>
      </c>
      <c r="K116">
        <v>4900</v>
      </c>
    </row>
    <row r="117" spans="1:11" x14ac:dyDescent="0.25">
      <c r="A117" t="str">
        <f>"ZDD324DE3F"</f>
        <v>ZDD324DE3F</v>
      </c>
      <c r="B117" t="str">
        <f t="shared" si="3"/>
        <v>06363391001</v>
      </c>
      <c r="C117" t="s">
        <v>16</v>
      </c>
      <c r="D117" t="s">
        <v>283</v>
      </c>
      <c r="E117" t="s">
        <v>22</v>
      </c>
      <c r="F117" s="1" t="s">
        <v>284</v>
      </c>
      <c r="G117" t="s">
        <v>285</v>
      </c>
      <c r="H117">
        <v>540</v>
      </c>
      <c r="I117" s="2">
        <v>44378</v>
      </c>
      <c r="J117" s="2">
        <v>44378</v>
      </c>
      <c r="K117">
        <v>540</v>
      </c>
    </row>
    <row r="118" spans="1:11" x14ac:dyDescent="0.25">
      <c r="A118" t="str">
        <f>"ZF53262459"</f>
        <v>ZF53262459</v>
      </c>
      <c r="B118" t="str">
        <f t="shared" si="3"/>
        <v>06363391001</v>
      </c>
      <c r="C118" t="s">
        <v>16</v>
      </c>
      <c r="D118" t="s">
        <v>286</v>
      </c>
      <c r="E118" t="s">
        <v>22</v>
      </c>
      <c r="F118" s="1" t="s">
        <v>287</v>
      </c>
      <c r="G118" t="s">
        <v>288</v>
      </c>
      <c r="H118">
        <v>2560</v>
      </c>
      <c r="I118" s="2">
        <v>44391</v>
      </c>
      <c r="J118" s="2">
        <v>44454</v>
      </c>
      <c r="K118">
        <v>2560</v>
      </c>
    </row>
    <row r="119" spans="1:11" x14ac:dyDescent="0.25">
      <c r="A119" t="str">
        <f>"8567076EC0"</f>
        <v>8567076EC0</v>
      </c>
      <c r="B119" t="str">
        <f t="shared" si="3"/>
        <v>06363391001</v>
      </c>
      <c r="C119" t="s">
        <v>16</v>
      </c>
      <c r="D119" t="s">
        <v>289</v>
      </c>
      <c r="E119" t="s">
        <v>70</v>
      </c>
      <c r="F119" s="1" t="s">
        <v>290</v>
      </c>
      <c r="H119">
        <v>64156</v>
      </c>
      <c r="I119" s="2">
        <v>44390</v>
      </c>
      <c r="J119" s="2">
        <v>44576</v>
      </c>
      <c r="K119">
        <v>13543.63</v>
      </c>
    </row>
    <row r="120" spans="1:11" x14ac:dyDescent="0.25">
      <c r="A120" t="str">
        <f>"Z1A3288CDD"</f>
        <v>Z1A3288CDD</v>
      </c>
      <c r="B120" t="str">
        <f t="shared" si="3"/>
        <v>06363391001</v>
      </c>
      <c r="C120" t="s">
        <v>16</v>
      </c>
      <c r="D120" t="s">
        <v>291</v>
      </c>
      <c r="E120" t="s">
        <v>22</v>
      </c>
      <c r="F120" s="1" t="s">
        <v>292</v>
      </c>
      <c r="G120" t="s">
        <v>293</v>
      </c>
      <c r="H120">
        <v>308.2</v>
      </c>
      <c r="I120" s="2">
        <v>44398</v>
      </c>
      <c r="J120" s="2">
        <v>44431</v>
      </c>
      <c r="K120">
        <v>308.2</v>
      </c>
    </row>
    <row r="121" spans="1:11" x14ac:dyDescent="0.25">
      <c r="A121" t="str">
        <f>"8567346D90"</f>
        <v>8567346D90</v>
      </c>
      <c r="B121" t="str">
        <f t="shared" si="3"/>
        <v>06363391001</v>
      </c>
      <c r="C121" t="s">
        <v>16</v>
      </c>
      <c r="D121" t="s">
        <v>180</v>
      </c>
      <c r="E121" t="s">
        <v>70</v>
      </c>
      <c r="F121" s="1" t="s">
        <v>294</v>
      </c>
      <c r="G121" t="s">
        <v>295</v>
      </c>
      <c r="H121">
        <v>150000</v>
      </c>
      <c r="I121" s="2">
        <v>44412</v>
      </c>
      <c r="J121" s="2">
        <v>44776</v>
      </c>
      <c r="K121">
        <v>10401.64</v>
      </c>
    </row>
    <row r="122" spans="1:11" x14ac:dyDescent="0.25">
      <c r="A122" t="str">
        <f>"Z4A32A4E1C"</f>
        <v>Z4A32A4E1C</v>
      </c>
      <c r="B122" t="str">
        <f t="shared" si="3"/>
        <v>06363391001</v>
      </c>
      <c r="C122" t="s">
        <v>16</v>
      </c>
      <c r="D122" t="s">
        <v>296</v>
      </c>
      <c r="E122" t="s">
        <v>22</v>
      </c>
      <c r="F122" s="1" t="s">
        <v>297</v>
      </c>
      <c r="G122" t="s">
        <v>298</v>
      </c>
      <c r="H122">
        <v>947</v>
      </c>
      <c r="I122" s="2">
        <v>44408</v>
      </c>
      <c r="J122" s="2">
        <v>44408</v>
      </c>
      <c r="K122">
        <v>947</v>
      </c>
    </row>
    <row r="123" spans="1:11" x14ac:dyDescent="0.25">
      <c r="A123" t="str">
        <f>"Z1B32A4D35"</f>
        <v>Z1B32A4D35</v>
      </c>
      <c r="B123" t="str">
        <f t="shared" si="3"/>
        <v>06363391001</v>
      </c>
      <c r="C123" t="s">
        <v>16</v>
      </c>
      <c r="D123" t="s">
        <v>299</v>
      </c>
      <c r="E123" t="s">
        <v>22</v>
      </c>
      <c r="F123" s="1" t="s">
        <v>300</v>
      </c>
      <c r="G123" t="s">
        <v>301</v>
      </c>
      <c r="H123">
        <v>800</v>
      </c>
      <c r="I123" s="2">
        <v>44408</v>
      </c>
      <c r="J123" s="2">
        <v>44408</v>
      </c>
      <c r="K123">
        <v>800</v>
      </c>
    </row>
    <row r="124" spans="1:11" x14ac:dyDescent="0.25">
      <c r="A124" t="str">
        <f>"Z4032CA085"</f>
        <v>Z4032CA085</v>
      </c>
      <c r="B124" t="str">
        <f t="shared" si="3"/>
        <v>06363391001</v>
      </c>
      <c r="C124" t="s">
        <v>16</v>
      </c>
      <c r="D124" t="s">
        <v>302</v>
      </c>
      <c r="E124" t="s">
        <v>22</v>
      </c>
      <c r="F124" s="1" t="s">
        <v>292</v>
      </c>
      <c r="G124" t="s">
        <v>293</v>
      </c>
      <c r="H124">
        <v>770.5</v>
      </c>
      <c r="I124" s="2">
        <v>44427</v>
      </c>
      <c r="J124" s="2">
        <v>44487</v>
      </c>
      <c r="K124">
        <v>770.5</v>
      </c>
    </row>
    <row r="125" spans="1:11" x14ac:dyDescent="0.25">
      <c r="A125" t="str">
        <f>"Z9832EE525"</f>
        <v>Z9832EE525</v>
      </c>
      <c r="B125" t="str">
        <f t="shared" si="3"/>
        <v>06363391001</v>
      </c>
      <c r="C125" t="s">
        <v>16</v>
      </c>
      <c r="D125" t="s">
        <v>303</v>
      </c>
      <c r="E125" t="s">
        <v>22</v>
      </c>
      <c r="F125" s="1" t="s">
        <v>304</v>
      </c>
      <c r="G125" t="s">
        <v>305</v>
      </c>
      <c r="H125">
        <v>1258</v>
      </c>
      <c r="I125" s="2">
        <v>44447</v>
      </c>
      <c r="J125" s="2">
        <v>45176</v>
      </c>
      <c r="K125">
        <v>1258</v>
      </c>
    </row>
    <row r="126" spans="1:11" x14ac:dyDescent="0.25">
      <c r="A126" t="str">
        <f>"ZED330552E"</f>
        <v>ZED330552E</v>
      </c>
      <c r="B126" t="str">
        <f t="shared" si="3"/>
        <v>06363391001</v>
      </c>
      <c r="C126" t="s">
        <v>16</v>
      </c>
      <c r="D126" t="s">
        <v>306</v>
      </c>
      <c r="E126" t="s">
        <v>22</v>
      </c>
      <c r="F126" s="1" t="s">
        <v>307</v>
      </c>
      <c r="G126" t="s">
        <v>308</v>
      </c>
      <c r="H126">
        <v>522</v>
      </c>
      <c r="I126" s="2">
        <v>44454</v>
      </c>
      <c r="J126" s="2">
        <v>44512</v>
      </c>
      <c r="K126">
        <v>522</v>
      </c>
    </row>
    <row r="127" spans="1:11" x14ac:dyDescent="0.25">
      <c r="A127" t="str">
        <f>"ZAA331063C"</f>
        <v>ZAA331063C</v>
      </c>
      <c r="B127" t="str">
        <f t="shared" si="3"/>
        <v>06363391001</v>
      </c>
      <c r="C127" t="s">
        <v>16</v>
      </c>
      <c r="D127" t="s">
        <v>309</v>
      </c>
      <c r="E127" t="s">
        <v>22</v>
      </c>
      <c r="F127" s="1" t="s">
        <v>284</v>
      </c>
      <c r="G127" t="s">
        <v>285</v>
      </c>
      <c r="H127">
        <v>430</v>
      </c>
      <c r="I127" s="2">
        <v>44459</v>
      </c>
      <c r="J127" s="2">
        <v>44459</v>
      </c>
      <c r="K127">
        <v>390.91</v>
      </c>
    </row>
    <row r="128" spans="1:11" x14ac:dyDescent="0.25">
      <c r="A128" t="str">
        <f>"ZCB322A2AF"</f>
        <v>ZCB322A2AF</v>
      </c>
      <c r="B128" t="str">
        <f t="shared" si="3"/>
        <v>06363391001</v>
      </c>
      <c r="C128" t="s">
        <v>16</v>
      </c>
      <c r="D128" t="s">
        <v>310</v>
      </c>
      <c r="E128" t="s">
        <v>22</v>
      </c>
      <c r="H128">
        <v>0</v>
      </c>
      <c r="K128">
        <v>0</v>
      </c>
    </row>
    <row r="129" spans="1:11" x14ac:dyDescent="0.25">
      <c r="A129" t="str">
        <f>"Z1A3305C0A"</f>
        <v>Z1A3305C0A</v>
      </c>
      <c r="B129" t="str">
        <f t="shared" si="3"/>
        <v>06363391001</v>
      </c>
      <c r="C129" t="s">
        <v>16</v>
      </c>
      <c r="D129" t="s">
        <v>256</v>
      </c>
      <c r="E129" t="s">
        <v>22</v>
      </c>
      <c r="F129" s="1" t="s">
        <v>149</v>
      </c>
      <c r="G129" t="s">
        <v>150</v>
      </c>
      <c r="H129">
        <v>1481.15</v>
      </c>
      <c r="I129" s="2">
        <v>44356</v>
      </c>
      <c r="J129" s="2">
        <v>44405</v>
      </c>
      <c r="K129">
        <v>1481.15</v>
      </c>
    </row>
    <row r="130" spans="1:11" x14ac:dyDescent="0.25">
      <c r="A130" t="str">
        <f>"Z233315490"</f>
        <v>Z233315490</v>
      </c>
      <c r="B130" t="str">
        <f t="shared" si="3"/>
        <v>06363391001</v>
      </c>
      <c r="C130" t="s">
        <v>16</v>
      </c>
      <c r="D130" t="s">
        <v>311</v>
      </c>
      <c r="E130" t="s">
        <v>22</v>
      </c>
      <c r="F130" s="1" t="s">
        <v>278</v>
      </c>
      <c r="G130" t="s">
        <v>279</v>
      </c>
      <c r="H130">
        <v>365</v>
      </c>
      <c r="I130" s="2">
        <v>44461</v>
      </c>
      <c r="J130" s="2">
        <v>44461</v>
      </c>
      <c r="K130">
        <v>365</v>
      </c>
    </row>
    <row r="131" spans="1:11" x14ac:dyDescent="0.25">
      <c r="A131" t="str">
        <f>"8917875F3E"</f>
        <v>8917875F3E</v>
      </c>
      <c r="B131" t="str">
        <f t="shared" ref="B131:B155" si="4">"06363391001"</f>
        <v>06363391001</v>
      </c>
      <c r="C131" t="s">
        <v>16</v>
      </c>
      <c r="D131" t="s">
        <v>312</v>
      </c>
      <c r="E131" t="s">
        <v>22</v>
      </c>
      <c r="F131" s="1" t="s">
        <v>313</v>
      </c>
      <c r="G131" t="s">
        <v>314</v>
      </c>
      <c r="H131">
        <v>39587.19</v>
      </c>
      <c r="I131" s="2">
        <v>44474</v>
      </c>
      <c r="J131" s="2">
        <v>44561</v>
      </c>
      <c r="K131">
        <v>0</v>
      </c>
    </row>
    <row r="132" spans="1:11" x14ac:dyDescent="0.25">
      <c r="A132" t="str">
        <f>"ZF13246D00"</f>
        <v>ZF13246D00</v>
      </c>
      <c r="B132" t="str">
        <f t="shared" si="4"/>
        <v>06363391001</v>
      </c>
      <c r="C132" t="s">
        <v>16</v>
      </c>
      <c r="D132" t="s">
        <v>315</v>
      </c>
      <c r="E132" t="s">
        <v>22</v>
      </c>
      <c r="F132" s="1" t="s">
        <v>77</v>
      </c>
      <c r="G132" t="s">
        <v>78</v>
      </c>
      <c r="H132">
        <v>2640</v>
      </c>
      <c r="I132" s="2">
        <v>44483</v>
      </c>
      <c r="J132" s="2">
        <v>45852</v>
      </c>
      <c r="K132">
        <v>540</v>
      </c>
    </row>
    <row r="133" spans="1:11" x14ac:dyDescent="0.25">
      <c r="A133" t="str">
        <f>"Z9A333BEF5"</f>
        <v>Z9A333BEF5</v>
      </c>
      <c r="B133" t="str">
        <f t="shared" si="4"/>
        <v>06363391001</v>
      </c>
      <c r="C133" t="s">
        <v>16</v>
      </c>
      <c r="D133" t="s">
        <v>316</v>
      </c>
      <c r="E133" t="s">
        <v>18</v>
      </c>
      <c r="F133" s="1" t="s">
        <v>247</v>
      </c>
      <c r="G133" t="s">
        <v>248</v>
      </c>
      <c r="H133">
        <v>0</v>
      </c>
      <c r="I133" s="2">
        <v>44473</v>
      </c>
      <c r="J133" s="2">
        <v>44712</v>
      </c>
      <c r="K133">
        <v>0</v>
      </c>
    </row>
    <row r="134" spans="1:11" x14ac:dyDescent="0.25">
      <c r="A134" t="str">
        <f>"ZAE33601EC"</f>
        <v>ZAE33601EC</v>
      </c>
      <c r="B134" t="str">
        <f t="shared" si="4"/>
        <v>06363391001</v>
      </c>
      <c r="C134" t="s">
        <v>16</v>
      </c>
      <c r="D134" t="s">
        <v>317</v>
      </c>
      <c r="E134" t="s">
        <v>22</v>
      </c>
      <c r="F134" s="1" t="s">
        <v>218</v>
      </c>
      <c r="G134" t="s">
        <v>219</v>
      </c>
      <c r="H134">
        <v>3500</v>
      </c>
      <c r="I134" s="2">
        <v>44477</v>
      </c>
      <c r="J134" s="2">
        <v>44537</v>
      </c>
      <c r="K134">
        <v>3500</v>
      </c>
    </row>
    <row r="135" spans="1:11" x14ac:dyDescent="0.25">
      <c r="A135" t="str">
        <f>"Z8933661D7"</f>
        <v>Z8933661D7</v>
      </c>
      <c r="B135" t="str">
        <f t="shared" si="4"/>
        <v>06363391001</v>
      </c>
      <c r="C135" t="s">
        <v>16</v>
      </c>
      <c r="D135" t="s">
        <v>318</v>
      </c>
      <c r="E135" t="s">
        <v>22</v>
      </c>
      <c r="F135" s="1" t="s">
        <v>87</v>
      </c>
      <c r="G135" t="s">
        <v>88</v>
      </c>
      <c r="H135">
        <v>1250</v>
      </c>
      <c r="I135" s="2">
        <v>44480</v>
      </c>
      <c r="J135" s="2">
        <v>44540</v>
      </c>
      <c r="K135">
        <v>1250</v>
      </c>
    </row>
    <row r="136" spans="1:11" x14ac:dyDescent="0.25">
      <c r="A136" t="str">
        <f>"ZC23377FD0"</f>
        <v>ZC23377FD0</v>
      </c>
      <c r="B136" t="str">
        <f t="shared" si="4"/>
        <v>06363391001</v>
      </c>
      <c r="C136" t="s">
        <v>16</v>
      </c>
      <c r="D136" t="s">
        <v>319</v>
      </c>
      <c r="E136" t="s">
        <v>22</v>
      </c>
      <c r="F136" s="1" t="s">
        <v>320</v>
      </c>
      <c r="G136" t="s">
        <v>321</v>
      </c>
      <c r="H136">
        <v>11700</v>
      </c>
      <c r="I136" s="2">
        <v>44484</v>
      </c>
      <c r="J136" s="2">
        <v>44544</v>
      </c>
      <c r="K136">
        <v>11700</v>
      </c>
    </row>
    <row r="137" spans="1:11" x14ac:dyDescent="0.25">
      <c r="A137" t="str">
        <f>"Z2F33802CB"</f>
        <v>Z2F33802CB</v>
      </c>
      <c r="B137" t="str">
        <f t="shared" si="4"/>
        <v>06363391001</v>
      </c>
      <c r="C137" t="s">
        <v>16</v>
      </c>
      <c r="D137" t="s">
        <v>322</v>
      </c>
      <c r="E137" t="s">
        <v>22</v>
      </c>
      <c r="F137" s="1" t="s">
        <v>323</v>
      </c>
      <c r="G137" t="s">
        <v>324</v>
      </c>
      <c r="H137">
        <v>472.73</v>
      </c>
      <c r="I137" s="2">
        <v>44487</v>
      </c>
      <c r="J137" s="2">
        <v>44495</v>
      </c>
      <c r="K137">
        <v>0</v>
      </c>
    </row>
    <row r="138" spans="1:11" x14ac:dyDescent="0.25">
      <c r="A138" t="str">
        <f>"Z7D338FC44"</f>
        <v>Z7D338FC44</v>
      </c>
      <c r="B138" t="str">
        <f t="shared" si="4"/>
        <v>06363391001</v>
      </c>
      <c r="C138" t="s">
        <v>16</v>
      </c>
      <c r="D138" t="s">
        <v>325</v>
      </c>
      <c r="E138" t="s">
        <v>22</v>
      </c>
      <c r="H138">
        <v>0</v>
      </c>
      <c r="K138">
        <v>0</v>
      </c>
    </row>
    <row r="139" spans="1:11" x14ac:dyDescent="0.25">
      <c r="A139" t="str">
        <f>"Z6A33A8632"</f>
        <v>Z6A33A8632</v>
      </c>
      <c r="B139" t="str">
        <f t="shared" si="4"/>
        <v>06363391001</v>
      </c>
      <c r="C139" t="s">
        <v>16</v>
      </c>
      <c r="D139" t="s">
        <v>326</v>
      </c>
      <c r="E139" t="s">
        <v>22</v>
      </c>
      <c r="F139" s="1" t="s">
        <v>185</v>
      </c>
      <c r="G139" t="s">
        <v>186</v>
      </c>
      <c r="H139">
        <v>2349</v>
      </c>
      <c r="I139" s="2">
        <v>44500</v>
      </c>
      <c r="J139" s="2">
        <v>44530</v>
      </c>
      <c r="K139">
        <v>0</v>
      </c>
    </row>
    <row r="140" spans="1:11" x14ac:dyDescent="0.25">
      <c r="A140" t="str">
        <f>"Z9A3385399"</f>
        <v>Z9A3385399</v>
      </c>
      <c r="B140" t="str">
        <f t="shared" si="4"/>
        <v>06363391001</v>
      </c>
      <c r="C140" t="s">
        <v>16</v>
      </c>
      <c r="D140" t="s">
        <v>327</v>
      </c>
      <c r="E140" t="s">
        <v>22</v>
      </c>
      <c r="F140" s="1" t="s">
        <v>328</v>
      </c>
      <c r="G140" t="s">
        <v>329</v>
      </c>
      <c r="H140">
        <v>939.6</v>
      </c>
      <c r="I140" s="2">
        <v>44488</v>
      </c>
      <c r="J140" s="2">
        <v>44547</v>
      </c>
      <c r="K140">
        <v>939.6</v>
      </c>
    </row>
    <row r="141" spans="1:11" x14ac:dyDescent="0.25">
      <c r="A141" t="str">
        <f>"Z5133C1C3C"</f>
        <v>Z5133C1C3C</v>
      </c>
      <c r="B141" t="str">
        <f t="shared" si="4"/>
        <v>06363391001</v>
      </c>
      <c r="C141" t="s">
        <v>16</v>
      </c>
      <c r="D141" t="s">
        <v>330</v>
      </c>
      <c r="E141" t="s">
        <v>22</v>
      </c>
      <c r="F141" s="1" t="s">
        <v>331</v>
      </c>
      <c r="G141" t="s">
        <v>332</v>
      </c>
      <c r="H141">
        <v>300</v>
      </c>
      <c r="I141" s="2">
        <v>44504</v>
      </c>
      <c r="J141" s="2">
        <v>44504</v>
      </c>
      <c r="K141">
        <v>300</v>
      </c>
    </row>
    <row r="142" spans="1:11" x14ac:dyDescent="0.25">
      <c r="A142" t="str">
        <f>"Z8C33A9D16"</f>
        <v>Z8C33A9D16</v>
      </c>
      <c r="B142" t="str">
        <f t="shared" si="4"/>
        <v>06363391001</v>
      </c>
      <c r="C142" t="s">
        <v>16</v>
      </c>
      <c r="D142" t="s">
        <v>333</v>
      </c>
      <c r="E142" t="s">
        <v>22</v>
      </c>
      <c r="F142" s="1" t="s">
        <v>334</v>
      </c>
      <c r="G142" t="s">
        <v>335</v>
      </c>
      <c r="H142">
        <v>1479</v>
      </c>
      <c r="I142" s="2">
        <v>44502</v>
      </c>
      <c r="J142" s="2">
        <v>44561</v>
      </c>
      <c r="K142">
        <v>1479</v>
      </c>
    </row>
    <row r="143" spans="1:11" x14ac:dyDescent="0.25">
      <c r="A143" t="str">
        <f>"Z6C33BEC9B"</f>
        <v>Z6C33BEC9B</v>
      </c>
      <c r="B143" t="str">
        <f t="shared" si="4"/>
        <v>06363391001</v>
      </c>
      <c r="C143" t="s">
        <v>16</v>
      </c>
      <c r="D143" t="s">
        <v>336</v>
      </c>
      <c r="E143" t="s">
        <v>22</v>
      </c>
      <c r="F143" s="1" t="s">
        <v>337</v>
      </c>
      <c r="G143" t="s">
        <v>338</v>
      </c>
      <c r="H143">
        <v>403.65</v>
      </c>
      <c r="I143" s="2">
        <v>44504</v>
      </c>
      <c r="J143" s="2">
        <v>44564</v>
      </c>
      <c r="K143">
        <v>403.65</v>
      </c>
    </row>
    <row r="144" spans="1:11" x14ac:dyDescent="0.25">
      <c r="A144" t="str">
        <f>"8908192896"</f>
        <v>8908192896</v>
      </c>
      <c r="B144" t="str">
        <f t="shared" si="4"/>
        <v>06363391001</v>
      </c>
      <c r="C144" t="s">
        <v>16</v>
      </c>
      <c r="D144" t="s">
        <v>339</v>
      </c>
      <c r="E144" t="s">
        <v>70</v>
      </c>
      <c r="H144">
        <v>205000</v>
      </c>
      <c r="J144" s="2">
        <v>44515</v>
      </c>
      <c r="K144">
        <v>0</v>
      </c>
    </row>
    <row r="145" spans="1:11" x14ac:dyDescent="0.25">
      <c r="A145" t="str">
        <f>"Z8233F282B"</f>
        <v>Z8233F282B</v>
      </c>
      <c r="B145" t="str">
        <f t="shared" si="4"/>
        <v>06363391001</v>
      </c>
      <c r="C145" t="s">
        <v>16</v>
      </c>
      <c r="D145" t="s">
        <v>340</v>
      </c>
      <c r="E145" t="s">
        <v>22</v>
      </c>
      <c r="F145" s="1" t="s">
        <v>300</v>
      </c>
      <c r="G145" t="s">
        <v>301</v>
      </c>
      <c r="H145">
        <v>850</v>
      </c>
      <c r="I145" s="2">
        <v>44521</v>
      </c>
      <c r="J145" s="2">
        <v>44521</v>
      </c>
      <c r="K145">
        <v>850</v>
      </c>
    </row>
    <row r="146" spans="1:11" x14ac:dyDescent="0.25">
      <c r="A146" t="str">
        <f>"ZAA342E80B"</f>
        <v>ZAA342E80B</v>
      </c>
      <c r="B146" t="str">
        <f t="shared" si="4"/>
        <v>06363391001</v>
      </c>
      <c r="C146" t="s">
        <v>16</v>
      </c>
      <c r="D146" t="s">
        <v>341</v>
      </c>
      <c r="E146" t="s">
        <v>22</v>
      </c>
      <c r="F146" s="1" t="s">
        <v>342</v>
      </c>
      <c r="G146" t="s">
        <v>343</v>
      </c>
      <c r="H146">
        <v>280</v>
      </c>
      <c r="I146" s="2">
        <v>44536</v>
      </c>
      <c r="J146" s="2">
        <v>44536</v>
      </c>
      <c r="K146">
        <v>280</v>
      </c>
    </row>
    <row r="147" spans="1:11" x14ac:dyDescent="0.25">
      <c r="A147" t="str">
        <f>"ZD43441595"</f>
        <v>ZD43441595</v>
      </c>
      <c r="B147" t="str">
        <f t="shared" si="4"/>
        <v>06363391001</v>
      </c>
      <c r="C147" t="s">
        <v>16</v>
      </c>
      <c r="D147" t="s">
        <v>344</v>
      </c>
      <c r="E147" t="s">
        <v>22</v>
      </c>
      <c r="F147" s="1" t="s">
        <v>221</v>
      </c>
      <c r="G147" t="s">
        <v>222</v>
      </c>
      <c r="H147">
        <v>8750</v>
      </c>
      <c r="I147" s="2">
        <v>44539</v>
      </c>
      <c r="J147" s="2">
        <v>44546</v>
      </c>
      <c r="K147">
        <v>8750</v>
      </c>
    </row>
    <row r="148" spans="1:11" x14ac:dyDescent="0.25">
      <c r="A148" t="str">
        <f>"Z86344E9E9"</f>
        <v>Z86344E9E9</v>
      </c>
      <c r="B148" t="str">
        <f t="shared" si="4"/>
        <v>06363391001</v>
      </c>
      <c r="C148" t="s">
        <v>16</v>
      </c>
      <c r="D148" t="s">
        <v>345</v>
      </c>
      <c r="E148" t="s">
        <v>22</v>
      </c>
      <c r="F148" s="1" t="s">
        <v>346</v>
      </c>
      <c r="G148" t="s">
        <v>347</v>
      </c>
      <c r="H148">
        <v>800</v>
      </c>
      <c r="I148" s="2">
        <v>44540</v>
      </c>
      <c r="J148" s="2">
        <v>44540</v>
      </c>
      <c r="K148">
        <v>800</v>
      </c>
    </row>
    <row r="149" spans="1:11" x14ac:dyDescent="0.25">
      <c r="A149" t="str">
        <f>"Z4F343CE70"</f>
        <v>Z4F343CE70</v>
      </c>
      <c r="B149" t="str">
        <f t="shared" si="4"/>
        <v>06363391001</v>
      </c>
      <c r="C149" t="s">
        <v>16</v>
      </c>
      <c r="D149" t="s">
        <v>348</v>
      </c>
      <c r="E149" t="s">
        <v>18</v>
      </c>
      <c r="F149" s="1" t="s">
        <v>254</v>
      </c>
      <c r="G149" t="s">
        <v>255</v>
      </c>
      <c r="H149">
        <v>17075.52</v>
      </c>
      <c r="I149" s="2">
        <v>44543</v>
      </c>
      <c r="J149" s="2">
        <v>46065</v>
      </c>
      <c r="K149">
        <v>0</v>
      </c>
    </row>
    <row r="150" spans="1:11" x14ac:dyDescent="0.25">
      <c r="A150" t="str">
        <f>"Z7F346A528"</f>
        <v>Z7F346A528</v>
      </c>
      <c r="B150" t="str">
        <f t="shared" si="4"/>
        <v>06363391001</v>
      </c>
      <c r="C150" t="s">
        <v>16</v>
      </c>
      <c r="D150" t="s">
        <v>349</v>
      </c>
      <c r="E150" t="s">
        <v>22</v>
      </c>
      <c r="F150" s="1" t="s">
        <v>350</v>
      </c>
      <c r="G150" t="s">
        <v>351</v>
      </c>
      <c r="H150">
        <v>312</v>
      </c>
      <c r="I150" s="2">
        <v>44551</v>
      </c>
      <c r="J150" s="2">
        <v>44573</v>
      </c>
      <c r="K150">
        <v>0</v>
      </c>
    </row>
    <row r="151" spans="1:11" x14ac:dyDescent="0.25">
      <c r="A151" t="str">
        <f>"ZA5346A78E"</f>
        <v>ZA5346A78E</v>
      </c>
      <c r="B151" t="str">
        <f t="shared" si="4"/>
        <v>06363391001</v>
      </c>
      <c r="C151" t="s">
        <v>16</v>
      </c>
      <c r="D151" t="s">
        <v>352</v>
      </c>
      <c r="E151" t="s">
        <v>22</v>
      </c>
      <c r="F151" s="1" t="s">
        <v>313</v>
      </c>
      <c r="G151" t="s">
        <v>314</v>
      </c>
      <c r="H151">
        <v>8160</v>
      </c>
      <c r="I151" s="2">
        <v>44552</v>
      </c>
      <c r="J151" s="2">
        <v>44552</v>
      </c>
      <c r="K151">
        <v>0</v>
      </c>
    </row>
    <row r="152" spans="1:11" x14ac:dyDescent="0.25">
      <c r="A152" t="str">
        <f>"Z5F347190D"</f>
        <v>Z5F347190D</v>
      </c>
      <c r="B152" t="str">
        <f t="shared" si="4"/>
        <v>06363391001</v>
      </c>
      <c r="C152" t="s">
        <v>16</v>
      </c>
      <c r="D152" t="s">
        <v>353</v>
      </c>
      <c r="E152" t="s">
        <v>22</v>
      </c>
      <c r="F152" s="1" t="s">
        <v>93</v>
      </c>
      <c r="G152" t="s">
        <v>94</v>
      </c>
      <c r="H152">
        <v>780</v>
      </c>
      <c r="I152" s="2">
        <v>44550</v>
      </c>
      <c r="J152" s="2">
        <v>44639</v>
      </c>
      <c r="K152">
        <v>0</v>
      </c>
    </row>
    <row r="153" spans="1:11" x14ac:dyDescent="0.25">
      <c r="A153" t="str">
        <f>"9037565292"</f>
        <v>9037565292</v>
      </c>
      <c r="B153" t="str">
        <f t="shared" si="4"/>
        <v>06363391001</v>
      </c>
      <c r="C153" t="s">
        <v>16</v>
      </c>
      <c r="D153" t="s">
        <v>354</v>
      </c>
      <c r="E153" t="s">
        <v>70</v>
      </c>
      <c r="H153">
        <v>0</v>
      </c>
      <c r="K153">
        <v>0</v>
      </c>
    </row>
    <row r="154" spans="1:11" x14ac:dyDescent="0.25">
      <c r="A154" t="str">
        <f>"ZA033511DB"</f>
        <v>ZA033511DB</v>
      </c>
      <c r="B154" t="str">
        <f t="shared" si="4"/>
        <v>06363391001</v>
      </c>
      <c r="C154" t="s">
        <v>16</v>
      </c>
      <c r="D154" t="s">
        <v>355</v>
      </c>
      <c r="E154" t="s">
        <v>18</v>
      </c>
      <c r="F154" s="1" t="s">
        <v>247</v>
      </c>
      <c r="G154" t="s">
        <v>248</v>
      </c>
      <c r="H154">
        <v>0</v>
      </c>
      <c r="I154" s="2">
        <v>44477</v>
      </c>
      <c r="J154" s="2">
        <v>44841</v>
      </c>
      <c r="K154">
        <v>0</v>
      </c>
    </row>
    <row r="155" spans="1:11" x14ac:dyDescent="0.25">
      <c r="A155" t="str">
        <f>"9011343B7B"</f>
        <v>9011343B7B</v>
      </c>
      <c r="B155" t="str">
        <f t="shared" si="4"/>
        <v>06363391001</v>
      </c>
      <c r="C155" t="s">
        <v>16</v>
      </c>
      <c r="D155" t="s">
        <v>356</v>
      </c>
      <c r="E155" t="s">
        <v>70</v>
      </c>
      <c r="H155">
        <v>0</v>
      </c>
      <c r="K15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toscana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2022-01-27T14:10:58Z</dcterms:created>
  <dcterms:modified xsi:type="dcterms:W3CDTF">2022-01-27T14:10:58Z</dcterms:modified>
</cp:coreProperties>
</file>