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venet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</calcChain>
</file>

<file path=xl/sharedStrings.xml><?xml version="1.0" encoding="utf-8"?>
<sst xmlns="http://schemas.openxmlformats.org/spreadsheetml/2006/main" count="1370" uniqueCount="497">
  <si>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</si>
  <si>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</si>
  <si>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</si>
  <si>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</si>
  <si>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</si>
  <si>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</si>
  <si>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</si>
  <si>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</si>
  <si>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</si>
  <si>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</si>
  <si>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</si>
  <si>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</si>
  <si>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</si>
  <si>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</si>
  <si>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</si>
  <si>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</si>
  <si>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</si>
  <si>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>NOLEGGIO N.2 FOTOCOPIATORI PER DP TREVISO E UT TREVISO</t>
  </si>
  <si>
    <t>26-AFFIDAMENTO DIRETTO IN ADESIONE AD ACCORDO QUADRO/CONVENZIONE</t>
  </si>
  <si>
    <t xml:space="preserve">OLIVETTI SPA (CF: 02298700010)
</t>
  </si>
  <si>
    <t>OLIVETTI SPA (CF: 02298700010)</t>
  </si>
  <si>
    <t>Servizio di pulizia a ridotto impatto ambientale delle sedi degli uffici dellâ€™Agenzia delle Entrate â€“ Lotto 3 (Bolzano â€“ Trento â€“ Friuli Venezia Giulia â€“ Veneto) - Contratto esecutivo DR Veneto</t>
  </si>
  <si>
    <t xml:space="preserve">C.R. APPALTI SRL (CF: 04622851006)
</t>
  </si>
  <si>
    <t>C.R. APPALTI SRL (CF: 04622851006)</t>
  </si>
  <si>
    <t>noleggio N.1 FOTOCOPIATORE PER UT VALDAGNO</t>
  </si>
  <si>
    <t>Fornitura timbri</t>
  </si>
  <si>
    <t>04-PROCEDURA NEGOZIATA SENZA PREVIA PUBBLICAZIONE</t>
  </si>
  <si>
    <t xml:space="preserve">LA BOTTEGA DEL TIMBRO SRL (CF: 06308240966)
TIMBRI-TARGHE BEVILACQUA DI BEVILACQUA A. E R. &amp; C. SNC (CF: 02480670237)
TIMBRIFICIO DIEGO SRL (CF: 06762220967)
TIMBRIFICIO LAMPO DI CREMONESI CLAUDIO &amp; C. SNC (CF: 00832260194)
TIMBRIFICIO LAMPO SRL (CF: 02267290373)
TIMBRITALIA SRL (CF: 03232650402)
ZINATO WLADIMIRO &amp; C. S.N.C. (CF: 02129320277)
</t>
  </si>
  <si>
    <t>LA BOTTEGA DEL TIMBRO SRL (CF: 06308240966)</t>
  </si>
  <si>
    <t>NOLEGGIO N.1 FOTOCOPIATORE PER UT SOAVE</t>
  </si>
  <si>
    <t>NOLEGGIO N.1 FOTOCOPIATORE PER UT VR 1 â€“ sportello Caprino Veronese</t>
  </si>
  <si>
    <t>NOLEGGIO N.1 FOTOCOPIATORE PER UT TREVISO</t>
  </si>
  <si>
    <t>NOLEGGIO N.1 FOTOCOPIATORE PER DP ROVIGO</t>
  </si>
  <si>
    <t xml:space="preserve">XEROX SPA (CF: 00747880151)
</t>
  </si>
  <si>
    <t>XEROX SPA (CF: 00747880151)</t>
  </si>
  <si>
    <t>NOLEGGIO N.1 FOTOCOPIATORE per Ufficio Antifrode-DC Accertamento presso DIR.REG. del VENETO</t>
  </si>
  <si>
    <t xml:space="preserve">KYOCERA DOCUMENT SOLUTION ITALIA SPA (CF: 01788080156)
</t>
  </si>
  <si>
    <t>KYOCERA DOCUMENT SOLUTION ITALIA SPA (CF: 01788080156)</t>
  </si>
  <si>
    <t>NOLEGGIO N.1 FOTOCOPIATORE per DIR.REG. VENETO / ufficio UAI- Venezia</t>
  </si>
  <si>
    <t xml:space="preserve">CONVERGE S.P.A. (CF: 04472901000)
</t>
  </si>
  <si>
    <t>CONVERGE S.P.A. (CF: 04472901000)</t>
  </si>
  <si>
    <t>Affidamento dei Servizi di Riscossione Tributi con modalitÃ  elettroniche e Ritiro Valori presso le Sedi dellâ€™Agenzia Entrate- Territorio;  Lotto 1 (Nord)</t>
  </si>
  <si>
    <t xml:space="preserve">BANCA NAZIONALE DEL LAVORO SPA (CF: 09339391006)
</t>
  </si>
  <si>
    <t>BANCA NAZIONALE DEL LAVORO SPA (CF: 09339391006)</t>
  </si>
  <si>
    <t>NOLEGGIO n.15 fotocopiatori, per UPT VI-SPI BASSANO,UPT BL,UPT PD e SPI ESTE,UPT TV,UPT VR e SPI VR,UPT VI e SPI VI</t>
  </si>
  <si>
    <t>NOLEGGIO n.2 fotocopiatori, per Direzione Prov. Padova e Direzione Prov. VR-U.T. VR 2</t>
  </si>
  <si>
    <t>NOLEGGIO n.2 fotocopiatori, per UT TV - sport. Oderzo e Dir.Reg. V.to uff. Legale e Riscossione</t>
  </si>
  <si>
    <t>NOLEGGIO n.17 fotocopiatori in b/n, per gli Uffici dellâ€™Agenzia Entrate del Veneto</t>
  </si>
  <si>
    <t>Teleriscaldamento immobile Piazza Pontelandolfo - Vicenza</t>
  </si>
  <si>
    <t>23-AFFIDAMENTO DIRETTO</t>
  </si>
  <si>
    <t xml:space="preserve">AIM ENERGY S.R.L. (CF: 03013930247)
</t>
  </si>
  <si>
    <t>AIM ENERGY S.R.L. (CF: 03013930247)</t>
  </si>
  <si>
    <t>Adesione alla Convenzione Consip per la fornitura di sistemi di videosorveglianza e servizi connessi - ID 1645, ai sensi dellâ€™articolo 26, legge 23 dicembre 1999 n. 488 e s.m.i. e dellâ€™articolo 58, legge 23 dicembre 2000 n. 388 - Lotto 1 CIG 6465386D4C</t>
  </si>
  <si>
    <t xml:space="preserve">FASTWEB S.P.A. (CF: 12878470157)
</t>
  </si>
  <si>
    <t>FASTWEB S.P.A. (CF: 12878470157)</t>
  </si>
  <si>
    <t>Fornitura a noleggio n.1 fotocopiatore a colori per la Direzione Provinciale di Verona</t>
  </si>
  <si>
    <t>Fornitura a noleggio, in convenzione, di n.2 fotocopiatori in b/n, di cui n.1 per la Dir.Reg. del Veneto â€“ Ufficio Settore Servizi e Consulenza e n.1 per la D.P. VI â€“ Ufficio Legale, sito in via Zampieri 22</t>
  </si>
  <si>
    <t xml:space="preserve">SHARP ELECTRONICS ITALIA S.P.A. (CF: 09275090158)
</t>
  </si>
  <si>
    <t>SHARP ELECTRONICS ITALIA S.P.A. (CF: 09275090158)</t>
  </si>
  <si>
    <t>SERVIZI DI BIGLIETTERIA AEREA E FERROVIARIA - DR VENETO</t>
  </si>
  <si>
    <t xml:space="preserve">CARLSON WAGONLIT ITALIA SRL (CF: 04909580583)
CISALPINA TOURS S.P.A. (CF: 00637950015)
REGENT INTERNATIONAL S R L (CF: 01262990581)
UVET AMERICAN EXPRESS CORPORATE TRAVEL S.P.A. (CF: 03227380965)
VENTURA SPA (CF: 00550580260)
</t>
  </si>
  <si>
    <t>REGENT INTERNATIONAL S R L (CF: 01262990581)</t>
  </si>
  <si>
    <t>Fornitura buoni pasto elettronici - Personale Agenzia delle Entrate del Veneto</t>
  </si>
  <si>
    <t xml:space="preserve">EDENRED ITALIA SRL (CF: 01014660417)
</t>
  </si>
  <si>
    <t>EDENRED ITALIA SRL (CF: 01014660417)</t>
  </si>
  <si>
    <t>FORNITURA ENERGIA ELETTRICA - UFFICI VENETO 01.05.2018 - 30.04.2019</t>
  </si>
  <si>
    <t xml:space="preserve">ENEL ENERGIA SPA (CF: 06655971007)
</t>
  </si>
  <si>
    <t>ENEL ENERGIA SPA (CF: 06655971007)</t>
  </si>
  <si>
    <t>Fornitura a noleggio di n.2 fotocopiatori in b/n per la D.P. TV e per lâ€™U.T. VR 1</t>
  </si>
  <si>
    <t>Verifiche biennali su Impianti elevatori e Impianti di messa a terra - Uffici Agenzia delle Entrate del Veneto</t>
  </si>
  <si>
    <t xml:space="preserve">APAVE ITALIA CPM SRL (CF: 01575040983)
BUREAU VERITAS ITALIA SPA (CF: 11498640157)
CENPI SCRL (CF: 05817621005)
TRIVENETO SRL (CF: 03829510282)
VERIFICHE INDUSTRIALI SRL (CF: 03751610282)
</t>
  </si>
  <si>
    <t>TRIVENETO SRL (CF: 03829510282)</t>
  </si>
  <si>
    <t>Fornitura a noleggio di n.11 fotocopiatori in b/n: n.3 UPT VE, n.2 SPI VE, n.2 UPT RO e SPI RO, n.1 UPT VR, n.1 SPI VR, n.1 UT ADRIA e n.1 UT RO-sportello di BADIA POLESINE</t>
  </si>
  <si>
    <t>Fornitura di energia elettrica per gli Uffici dipendenti della Direzione Regionale del Veneto â€“ area Entrate.</t>
  </si>
  <si>
    <t xml:space="preserve">GALA SPA (CF: 06832931007)
</t>
  </si>
  <si>
    <t>GALA SPA (CF: 06832931007)</t>
  </si>
  <si>
    <t>Manutenzione impianti elevatori Uffici dell'Agenzia delle Entrate del Veneto</t>
  </si>
  <si>
    <t xml:space="preserve">E.S.A. - ELECOMP SERVIZI ASCENSORI (CF: 03246871200)
KONE SPA (CF: 05069070158)
PIZZEGHELLA E STEVAN SRL (CF: 03549610230)
RIAM ASCENSORI SRL (CF: 00269940235)
THYSSENKRUPP ELEVATORI ITALIA SPA (CF: 03702760962)
</t>
  </si>
  <si>
    <t>KONE SPA (CF: 05069070158)</t>
  </si>
  <si>
    <t>Servizio di esecuzione delle verifiche periodiche sugli impianti di sollevamento, ai sensi del DPR n. 162/1999 e s.m.i., presenti in alcuni edifici (F.I.P.) adibiti a sedi degli Uffici dellâ€™Agenzia delle Entrate del Veneto</t>
  </si>
  <si>
    <t xml:space="preserve">TRIVENETO SRL (CF: 03829510282)
</t>
  </si>
  <si>
    <t>Fornitura di materiale di consumo non originale per stampanti, per gli Uffici dellâ€™Agenzia delle Entrate del Veneto, per il periodo febbraio 2019/gennaio 2020</t>
  </si>
  <si>
    <t xml:space="preserve">CECCHINATO SRL (CF: 03724700277)
FORMA (CF: 02701940245)
KIT UFFICIO SNC (CF: 02529780278)
L'ALTRA INFORMATICA SNC DI RIGO MARCO E GUERRA MICHELE (CF: 03822840231)
LC2 SRL (CF: 01849040249)
MAMIX (CF: 04506270265)
NON SOLO COPIE SNC (CF: 04336620283)
PIANETA UFFICIO (CF: 04161040235)
SETI (CF: 01281420297)
TECNOFFICE (CF: 03027850274)
</t>
  </si>
  <si>
    <t>KIT UFFICIO SNC (CF: 02529780278)</t>
  </si>
  <si>
    <t>Fornitura a noleggio n.3 fotocopiatori in b/n per UT Chioggia â€“ UT Bassano del Grappa â€“ UT Venezia 2</t>
  </si>
  <si>
    <t>Servizio di ispezioni periodiche su n.3 carrelli elevatori elettrici e su n.4 transpallet manuali c/o il compendio di Marghera sede dellâ€™Ag.Entrate-Dir.Reg. V.to</t>
  </si>
  <si>
    <t xml:space="preserve">FONGI SRL (CF: 02000600276)
</t>
  </si>
  <si>
    <t>FONGI SRL (CF: 02000600276)</t>
  </si>
  <si>
    <t>Servizio di pulizia aree esterne e manutenzione aree verdi presso vari uffici dellâ€™Agenzia delle Entrate del Veneto</t>
  </si>
  <si>
    <t xml:space="preserve">AGRISCAVI DI BELLAN LUCA (CF: BLLLCU83R20C967A)
BARBIERATO SAS DI BARBIERATO MASSIMILIANO &amp; C. (CF: 01486800293)
PILOTTO MASSIMILIANO (CF: PLTMSM70A02E682P)
PISTORE VIVAI (CF: PSTMSM57A18A161O)
QUERCUS GIARDINI DI PERIN ANDREA E GIROTTO MATTIA SNC (CF: 04953530260)
RIZZOTTO STIVEN (CF: 03520060264)
SOCIETAâ€™ AGRICOLA VIVAI GARDIN SS (CF: 04658160280)
VERDEPIANO (CF: DNLLSN54M26I418T)
</t>
  </si>
  <si>
    <t>BARBIERATO SAS DI BARBIERATO MASSIMILIANO &amp; C. (CF: 01486800293)</t>
  </si>
  <si>
    <t>Servizio di portierato presso Compendio di Marghera e UT Treviso</t>
  </si>
  <si>
    <t xml:space="preserve">BATTISTOLLI SERVIZI INTEGRATI S.R.L. (CF: 03897120246)
C.I.V.I.S. CENTRO ITALIANO VIGILANZA INTERNA E STRADALE (CF: 04060080159)
FALCHI SRLS (CF: 04018810244)
ISTITUTO DI VIGILANZA PRIVATA CASTELLANO SRL (CF: 02230610277)
SECURITY EXECUTIVE SERVICE SRL (CF: 08166760960)
SICURITALIA SERVIZI FIDUCIARI SOC. COOP. (CF: 02950480133)
TOP SECRET INVESTIGAZIONI E SICUREZZA SRL (CF: 01857670382)
VEDETTA 2 MONDIALPOL SPA (CF: 00780120135)
</t>
  </si>
  <si>
    <t>BATTISTOLLI SERVIZI INTEGRATI S.R.L. (CF: 03897120246)</t>
  </si>
  <si>
    <t>Fornitura di carta naturale formato A4 e A3 periodo luglio-ottobre 2019</t>
  </si>
  <si>
    <t xml:space="preserve">FRANGI SRL (CF: 04179660248)
KIT UFFICIO SNC (CF: 02529780278)
MEC OFFICE SRL (CF: 01249500339)
PIPELINE SRL (CF: 10529860156)
PROMO TEAM SRL (CF: 02203990185)
PROSDOCIMI G.M. S.P.A. (CF: 00207000282)
REFILL SRL (CF: 00760870352)
SATCOM SRL (CF: 01084800315)
TE.MA (CF: 02175220272)
ZETAELLE (CF: 03078910274)
</t>
  </si>
  <si>
    <t>FORNITURA GAS NATURALE 11 - LOTTO 3 AREA ENTRATE - 01.09.2019 - 31.08.2020</t>
  </si>
  <si>
    <t xml:space="preserve">SOENERGY SRL (CF: 01565370382)
</t>
  </si>
  <si>
    <t>SOENERGY SRL (CF: 01565370382)</t>
  </si>
  <si>
    <t>Fornitura cancelleria varia a uso ufficio - Uffici Agenzia delle Entrate del Veneto, ott 2019 â€“ sett 2021</t>
  </si>
  <si>
    <t xml:space="preserve">ARBOS SRL (CF: 03533300244)
EUROPRINT (CF: 00613410265)
GRAFICHE VENEZIANE (CF: 02338130277)
L'UFFICIO DEL CENTRO SRL (CF: 02376070260)
LARIPLAST SRL (CF: 02051330245)
NUOVO TIMBRIFICIO VENEZIA SAS (CF: 01748070230)
PROSDOCIMI G.M. S.P.A. (CF: 00207000282)
S.T.L. S.R.L. (CF: 03412220240)
TECNOCAD S.R.L. (CF: 03479130266)
VESENTINI SRL (CF: 01381620234)
</t>
  </si>
  <si>
    <t>PROSDOCIMI G.M. S.P.A. (CF: 00207000282)</t>
  </si>
  <si>
    <t>Fornitura a noleggio n.5 fotoc. multif. A3 monocromatica â€“ n.1 UT San DonÃ  di Piave, n.1 Dir. Reg. V.to, n.1 DP RO e n.2 UT RO</t>
  </si>
  <si>
    <t>FORNITURA ENERGIA ELETTRICA - UFFICI VENETO Energia elettrica 16 Lotto 5 - Veneto</t>
  </si>
  <si>
    <t>Manutenzione straordinaria degli impianti elettrici della sede di Verona, via Da Porto n.2/a</t>
  </si>
  <si>
    <t xml:space="preserve">LIMES S.R.L. (CF: 00187060249)
</t>
  </si>
  <si>
    <t>LIMES S.R.L. (CF: 00187060249)</t>
  </si>
  <si>
    <t>Servizio consegna corrispondenza a domicilio - Uffici del Veneto</t>
  </si>
  <si>
    <t xml:space="preserve">POSTE ITALIANE SPA (CF: 97103880585)
</t>
  </si>
  <si>
    <t>POSTE ITALIANE SPA (CF: 97103880585)</t>
  </si>
  <si>
    <t>Fornitura a noleggio n.1 fotoc. multifunzione A3 colore per la Dir. Reg. Veneto-Ufficio Risorse Materiali</t>
  </si>
  <si>
    <t>FORNITURA GAS AREA TERRITORIO</t>
  </si>
  <si>
    <t xml:space="preserve">SINERGAS S.P.A. (CF: 01877220366)
</t>
  </si>
  <si>
    <t>SINERGAS S.P.A. (CF: 01877220366)</t>
  </si>
  <si>
    <t>Servizio di conduzione e manutenzione degli impianti elevatori degli uffici dipendenti dalla Direzione Regionale del Veneto - 2020</t>
  </si>
  <si>
    <t xml:space="preserve">ARENA ASCENSORI SRL (CF: 02664750235)
GP ELEVATORI SRL (CF: 02187010232)
KONE SPA (CF: 05069070158)
OTIS SERVIZI SRL (CF: 01729590032)
RIAM ASCENSORI SRL (CF: 00269940235)
</t>
  </si>
  <si>
    <t>Servizio di manutenzione degli impianti antintrusione e videosorveglianza degli uffici dipendenti dalla Direzione Regionale del Veneto - 2020</t>
  </si>
  <si>
    <t xml:space="preserve">CA.MON. S.R.L. (CF: 01877800274)
ELETTRO LIGHT SRL (CF: 02637230273)
RANZATO IMPIANTI SRL CON UNICO SOCIO (CF: 03121000271)
SISMA S.R.L. (CF: 01411840281)
VIDEOTECNICA SRL (CF: 02586550242)
WEGMA SRL (CF: 02134780283)
</t>
  </si>
  <si>
    <t>RANZATO IMPIANTI SRL CON UNICO SOCIO (CF: 03121000271)</t>
  </si>
  <si>
    <t>Fornitura e posa in opera di una pensilina, due cassette in acciaio zincato a protezione contatori ed elementi di protezione degli stessi presso la sede di Venezia situata in Campo Santâ€™Angelo, 3538</t>
  </si>
  <si>
    <t xml:space="preserve">FLY S.R.L. UNIPERSONALE (CF: 04198550263)
</t>
  </si>
  <si>
    <t>FLY S.R.L. UNIPERSONALE (CF: 04198550263)</t>
  </si>
  <si>
    <t>emergenza epidmiologica COVID19 - Servizio di pulizia supplementare dei filtri degli impianti di condizionamento uffici del Veneto</t>
  </si>
  <si>
    <t xml:space="preserve">RANZATO IMPIANTI SRL CON UNICO SOCIO (CF: 03121000271)
</t>
  </si>
  <si>
    <t>Fornitura di energia elettrica per tutti gli Uffici (area Entrate e Territorio) della Regione Veneto per il periodo 01/06/2020 31/05/2021</t>
  </si>
  <si>
    <t>Servizio di conduzione e manutenzione degli impianti e dei presidi antincendio degli uffici dipendenti dalla Direzione Regionale del Veneto - 2020</t>
  </si>
  <si>
    <t xml:space="preserve">CA.MON. S.R.L. (CF: 01877800274)
F.M. INSTALLAZIONI SRL (CF: 03990590261)
GRUPPO PIGHI SRL (CF: 04296650239)
NORD EST ANTINCENDIO SRL (CF: 04601840236)
VETA SYSTEM (CF: 03728160270)
</t>
  </si>
  <si>
    <t>GRUPPO PIGHI SRL (CF: 04296650239)</t>
  </si>
  <si>
    <t>Servizio di manutenzione degli impianti elettrici degli uffici dipendenti dalla Direzione Regionale del Veneto - 2020</t>
  </si>
  <si>
    <t xml:space="preserve">CA.MON. S.R.L. (CF: 01877800274)
CLIMATECH SRL (CF: 03519780237)
ELETTRO LIGHT SRL (CF: 02637230273)
F.M. INSTALLAZIONI SRL (CF: 03990590261)
LIMES S.R.L. (CF: 00187060249)
ORTESCHI GROUP SRL (CF: 05256610287)
RANZATO IMPIANTI SRL CON UNICO SOCIO (CF: 03121000271)
</t>
  </si>
  <si>
    <t>Servizio di conduzione e manutenzione degli impianti termoidraulici e di condizionamento degli uffici dipendenti dalla Direzione Regionale del Veneto - 2020</t>
  </si>
  <si>
    <t xml:space="preserve">CLIMATECH SRL (CF: 03519780237)
F.M. INSTALLAZIONI SRL (CF: 03990590261)
LIMES S.R.L. (CF: 00187060249)
ORTESCHI GROUP SRL (CF: 05256610287)
RANZATO IMPIANTI SRL CON UNICO SOCIO (CF: 03121000271)
</t>
  </si>
  <si>
    <t>CONTRATTO ESECUTIVO DEL SERVIZIO DI VIGILANZA E SERVIZI CORRELATI UFFICI DEL VENETO</t>
  </si>
  <si>
    <t xml:space="preserve">RAGGRUPPAMENTO:
- C.I.V.I.S. CENTRO ITALIANO VIGILANZA INTERNA E STRADALE (CF: 04060080159) Ruolo: 02-MANDATARIA
- CITTADINI DELL'ORDINE S.R.L. (CF: 02415990213) Ruolo: 01-MANDANTE
- CORPO VIGILI NOTTURNI S.R.L. (CF: 01190150308) Ruolo: 01-MANDANTE
- RANGERS S.R.L. (CF: 00864080247) Ruolo: 01-MANDANTE
- VEDETTA 2 MONDIALPOL SPA (CF: 00780120135) Ruolo: 01-MANDANTE
</t>
  </si>
  <si>
    <t>servizio di piccola manutenzione e riparazione (minuto mantenimento) degli edifici facenti capo alla Direzione Regionale del Veneto</t>
  </si>
  <si>
    <t xml:space="preserve">GROUP F.I.V.E. SOC. COOP. (CF: 03635000239)
</t>
  </si>
  <si>
    <t>GROUP F.I.V.E. SOC. COOP. (CF: 03635000239)</t>
  </si>
  <si>
    <t>Fornitura carta formato A4 naturale, A4 riciclata e A3 - Trimestre LUG/SET 2020</t>
  </si>
  <si>
    <t xml:space="preserve">CORPORATE EXPRESS SRL (CF: 00936630151)
GRAFICHE VENEZIANE (CF: 02338130277)
IDEALCOPY SRL (CF: 02415080239)
KIT UFFICIO SNC (CF: 02529780278)
L'UFFICIO S.R.L. (CF: 01358610234)
LYRECO ITALIA SRL (CF: 11582010150)
OFFICE GROUP SRL (CF: 03193100231)
PROSDOCIMI G.M. S.P.A. (CF: 00207000282)
PUNTO CONTABILE SRL (CF: 01183760261)
ZINATO WLADIMIRO &amp; C. S.N.C. (CF: 02129320277)
</t>
  </si>
  <si>
    <t>Servizio di conduzione e manutenzione degli impianti e dei presidi antincendio degli uffici dipendenti dalla Direzione Regionale del Veneto. - Periodo OTTOBRE 2020 â€“ MARZO 2021</t>
  </si>
  <si>
    <t xml:space="preserve">GRUPPO PIGHI SRL (CF: 04296650239)
</t>
  </si>
  <si>
    <t>Servizio di manutenzione degli impianti elettrici degli uffici dipendenti dalla Direzione Regionale del Veneto. - Periodo OTTOBRE 2020 â€“ MARZO 2021</t>
  </si>
  <si>
    <t>Servizio di conduzione e manutenzione ordinaria degli impianti termoidraulici degli uffici dipendenti dalla Direzione Regionale del Veneto. - Periodo OTTOBRE 2020 â€“ MARZO 2021</t>
  </si>
  <si>
    <t>Servizio di facchinaggio, trasporto e trasloco a ridotto impatto ambientale per le sedi degli Uffici dellâ€™Agenzia delle Entrate del Veneto - Ottobre/Dicembre 2020</t>
  </si>
  <si>
    <t xml:space="preserve">COOPSERVICE S.COOP.P.A. (CF: 00310180351)
</t>
  </si>
  <si>
    <t>COOPSERVICE S.COOP.P.A. (CF: 00310180351)</t>
  </si>
  <si>
    <t>Servizio di portierato presso il Compendio di Marghera â€“ via G. de Marchi, 16 â€“ 30175 Marghera-Venezia e presso lâ€™Ufficio Territoriale di Treviso â€“ Piazza delle Istituzioni, 4 - 1 ottobre 2020/31 marzo 2021</t>
  </si>
  <si>
    <t xml:space="preserve">BATTISTOLLI SERVIZI INTEGRATI S.R.L. (CF: 03897120246)
</t>
  </si>
  <si>
    <t>Noleggio per 12 mesi n. 2 fotocopiatori multifunzione A3 monocromatici TASKALFA 3510i, produttivitÃ  bassa, per lâ€™Ufficio Territoriale di Montebelluna e per lâ€™Ufficio Territoriale di Portogruaro.</t>
  </si>
  <si>
    <t>Noleggio per 12 mesi, di n.1 fotocopiatore multifunzione A3 monocromatici TASKALFA 3510i, produttivitÃ  media, per lâ€™Ufficio Territoriale di Verona 1.</t>
  </si>
  <si>
    <t>Noleggio per 12 mesi, di n.2 fotocopiatori multifunzione A3 monocromatici TASKALFA 3510i, produttivitÃ  bassa, per lâ€™Ufficio Territoriale di Verona 2.</t>
  </si>
  <si>
    <t>Noleggio per 12 mesi, di n.1 fotocopiatore multifunzione A3 monocromatici TASKALFA 3510i, produttivitÃ  media, per lâ€™Ufficio Provinciale del Territorio di Vicenza.</t>
  </si>
  <si>
    <t>Noleggio per 12 mesi, di n.3 fotocopiatori multifunzione A3 monocromatici TASKALFA 3510i, di cui n.1 produttivitÃ  media e n.2 produttivitÃ  bassa, per lâ€™Ufficio Territoriale di Vicenza.</t>
  </si>
  <si>
    <t>Adesione alla Convenzione Consip per lâ€™affidamento dei servizi relativi alla gestione integrata della salute e sicurezza sui luoghi di lavoro â€“ edizione 4 â€“ lotto 3 â€“ per i dipendenti Direzione Regionale del Veneto</t>
  </si>
  <si>
    <t xml:space="preserve">CONSILIA CFO SRL (IN RTI) (CF: 11435101008)
</t>
  </si>
  <si>
    <t>CONSILIA CFO SRL (IN RTI) (CF: 11435101008)</t>
  </si>
  <si>
    <t>Adesione alla Convenzione Consip â€œGas Naturale 12 â€“ lotto 3â€ per lâ€™acquisizione della fornitura di gas naturale per gli Uffici dipendenti della Direzione Regionale del Veneto â€“ area Entrate</t>
  </si>
  <si>
    <t>Fornitura e la posa in opera di targa in marmo presso la sede di Venezia Campo Santâ€™Angelo n. 3538</t>
  </si>
  <si>
    <t>emergenza epidemiologica COVID19 - pulizia supplementare dei filtri degli impianti di condizionamento degli Uffici della DR del Veneto - Periodi ottobre-novembre 2020 e gennaio-febbraio 2021</t>
  </si>
  <si>
    <t>Servizio di parcheggio autovettura - Agenzia delle Entrate -  Direzione Regionale del Veneto per lâ€™anno 2021</t>
  </si>
  <si>
    <t xml:space="preserve">APV INVESTIMENTI S.P.A. (CF: 03292680273)
</t>
  </si>
  <si>
    <t>APV INVESTIMENTI S.P.A. (CF: 03292680273)</t>
  </si>
  <si>
    <t>CONTRATTO ESECUTIVO DEL CONTRATTO NORMATIVO PER Lâ€™AFFIDAMENTO DELLA FORNITURA DI CARTA PER STAMPE E COPIE PER LE DIREZIONI CENTRALI ED ALCUNE DIREZIONI REGIONALI DELLâ€™AGENZIA DELLE ENTRATE - LOTTO N. 3 (DR Veneto)</t>
  </si>
  <si>
    <t xml:space="preserve">LYRECO ITALIA SRL (CF: 11582010150)
</t>
  </si>
  <si>
    <t>LYRECO ITALIA SRL (CF: 11582010150)</t>
  </si>
  <si>
    <t>Fornitura a noleggio n.1 fotocopiatore multifunzione A3 monocromatico TASKALFA 3510i, produttivitÃ  media, per UT PD</t>
  </si>
  <si>
    <t>Fornitura a noleggio n.2 fotocopiatori multifunzione A3 monocromatici TASKALFA 3510i, produttivitÃ  bassa, per UT VALDAGNO</t>
  </si>
  <si>
    <t>Fornitura a noleggio n.1 fotocopiatore multifunzione A3 monocromatico TASKALFA 3510i, produttivitÃ  media, per UT Bassano del Grappa</t>
  </si>
  <si>
    <t>Fornitura a noleggio n.1 fotoc. multifunzione A3 monocromatico TASKALFA 3510i, produttivitÃ  bassa, per sportello di Thiene-UT Bassano del Grappa</t>
  </si>
  <si>
    <t>Fornitura a noleggio n.4 fotoc. multifunzione A3 monocromatici TASKALFA 3510i, produttivitÃ  bassa, n.2 per DP VI e n.2 per UT VI</t>
  </si>
  <si>
    <t>Fornitura a noleggio n.2 fotocopiatori multifunzione A3 monocromatici TASKALFA 3510i, produttivitÃ  media, per UT PADOVA</t>
  </si>
  <si>
    <t>Fornitura a noleggio n.5 fotocopiatori multifunzione A3 monocromatici TASKALFA 3510i, produttivitÃ  media, per DP PADOVA e UT PD</t>
  </si>
  <si>
    <t>Servizio di manutenzione degli impianti elevatori degli uffici dipendenti dalla Direzione Regionale del Veneto. - Periodo GENNAIO 2021 â€“ MARZO 2021</t>
  </si>
  <si>
    <t xml:space="preserve">KONE SPA (CF: 05069070158)
</t>
  </si>
  <si>
    <t>Fornitura a noleggio n.3 fotocopiatori multifunzione A3 monocromatici TASKALFA 3510i, produttivitÃ  bassa, per UT VENEZIA 1</t>
  </si>
  <si>
    <t>Fornitura a noleggio n.2 fotocopiatori multifunzione A3 monocromatici TASKALFA 3510i, produttivitÃ  bassa, per DP BELLUNO e UT BL</t>
  </si>
  <si>
    <t>Fornitura a noleggio n.1 fotoc. multifunzione A3 monocromatico TASKALFA 3510i, produttivitÃ  bassa, per UT FELTRE</t>
  </si>
  <si>
    <t>Fornitura a noleggio n.1 fotoc. multifunzione A3 monocromatico TASKALFA 3510i, produttivitÃ  bassa, per sportello di Pieve di Cadore â€“ UT Belluno</t>
  </si>
  <si>
    <t>Fornitura a noleggio n.1 fotoc. multifunzione A3 monocromatico TASKALFA 3510i, produttivitÃ  bassa, per UT CITTADELLA</t>
  </si>
  <si>
    <t>Fornitura a noleggio n.2 fotocopiatori multifunzione A3 monocromatici TASKALFA 3510i, produttivitÃ  media, per DP ROVIGO</t>
  </si>
  <si>
    <t>Fornitura a noleggio n.2 fotocopiatori multifunzione A3 monocromatici TASKALFA 3510i, produttivitÃ  media, per UT ESTE</t>
  </si>
  <si>
    <t>Fornitura a noleggio n.1 fotoc. multifunzione A3 monocromatico TASKALFA 3510i, produttivitÃ  bassa, per UT ADRIA</t>
  </si>
  <si>
    <t>Fornitura a noleggio n.3 fotocopiatori multifunzione A3 monocromatici TASKALFA 3510i, n.2 produttivitÃ  bassa e n.1 media, per Dir. Reg. Veneto</t>
  </si>
  <si>
    <t>Fornitura a noleggio n.4 fotocopiatori multifunzione A3 monocromatici TASKALFA 3510i, produttivitÃ  media, per DP TREVISO e UT TV</t>
  </si>
  <si>
    <t>Fornitura a noleggio n.1 fotoc. multifunzione A3 monocromatico TASKALFA 3510i, produttivitÃ  bassa, per UT CHIOGGIA</t>
  </si>
  <si>
    <t>Fornitura a noleggio n.1 fotoc. multifunzione A3 monocromatico TASKALFA 3510i, produttivitÃ  media, per UT MONTEBELLUNA</t>
  </si>
  <si>
    <t>Fornitura a noleggio n.1 fotoc. multifunzione A3 monocromatico TASKALFA 3510i, produttivitÃ  media, per UT SAN DONAâ€™ DI PIAVE</t>
  </si>
  <si>
    <t>Fornitura a noleggio n.1 fotoc. multifunzione A3 monocromatico TASKALFA 3510i, produttivitÃ  bassa, per UT VENEZIA 2</t>
  </si>
  <si>
    <t>FORNITURA N.1 STUDIO DIREZIONALE - DP VERONA</t>
  </si>
  <si>
    <t xml:space="preserve">CASTELARREDO S.A.S. (CF: 03597610264)
</t>
  </si>
  <si>
    <t>CASTELARREDO S.A.S. (CF: 03597610264)</t>
  </si>
  <si>
    <t>FORNITURA N.29 POSTAZIONI PER IL TELELAVORO</t>
  </si>
  <si>
    <t>Emergenza COVID-19 - Servizio di sanificazione dellâ€™Ufficio territoriale di Venezia 2 - Front Office e zone adiacenti</t>
  </si>
  <si>
    <t xml:space="preserve">CIADIT ITALIA SRL (CF: 06143170964)
</t>
  </si>
  <si>
    <t>CIADIT ITALIA SRL (CF: 06143170964)</t>
  </si>
  <si>
    <t>Emergenza COVID-19 - Servizio di sanificazione dellâ€™Ufficio territoriale di Padova</t>
  </si>
  <si>
    <t>servizio di demolizione, fornitura e posa in opera di controsoffitto ispezionabile presso lâ€™Ufficio Territoriale di Valdagno</t>
  </si>
  <si>
    <t>Servizio di sostituzione dei materiali guasti o non piÃ¹ idonei degli impianti di illuminazione di emergenza presso le sedi di Padova via Turazza 37, Padova via Turazza 39, Padova via S.Fidenzio 2</t>
  </si>
  <si>
    <t xml:space="preserve">F.M. INSTALLAZIONI SRL (CF: 03990590261)
</t>
  </si>
  <si>
    <t>F.M. INSTALLAZIONI SRL (CF: 03990590261)</t>
  </si>
  <si>
    <t>servizio di manutenzione degli impianti antintrusione e videosorveglianza degli uffici dipendenti dalla Direzione Regionale del Veneto. Periodo GENNAIO 2021 â€“ MARZO 2021</t>
  </si>
  <si>
    <t xml:space="preserve">ME.CO. IMPIANTI S.R.L. (CF: 01237000235)
ORTESCHI GROUP SRL (CF: 05256610287)
SISMA S.R.L. (CF: 01411840281)
TECNONORD SRL (CF: 00249690256)
VIDEOTECNICA SRL (CF: 02586550242)
</t>
  </si>
  <si>
    <t>VIDEOTECNICA SRL (CF: 02586550242)</t>
  </si>
  <si>
    <t>Servizio di pulizia, sanificazione e bonifica presso ex magazzino idraulico in comune di Lusia (RO), localitÃ  Caâ€™ Zen</t>
  </si>
  <si>
    <t xml:space="preserve">AURORA SERVICE (CF: 03704230238)
PULIZIE PROGETTO SRL (CF: 05028060282)
SOCIETA COOPERATIVA SOCIALE LIBERTA (CF: 00703690271)
TECNOAMBIENTE SNC DI BRAIATO GIUSEPPE E MAGAGNINI OBERDAN (CF: 00922180294)
TRIVENETA DISINFESTAZIONI SRL (CF: 03862710260)
</t>
  </si>
  <si>
    <t>TECNOAMBIENTE SNC DI BRAIATO GIUSEPPE E MAGAGNINI OBERDAN (CF: 00922180294)</t>
  </si>
  <si>
    <t>Fornitura bandiere istituzionali ad uso esterno, per lâ€™Agenzia delle Entrate, uffici del Veneto</t>
  </si>
  <si>
    <t xml:space="preserve">FAGGIONATO ROBERTO (CF: FGGRRT74M13F464Y)
</t>
  </si>
  <si>
    <t>FAGGIONATO ROBERTO (CF: FGGRRT74M13F464Y)</t>
  </si>
  <si>
    <t>Servizio di fornitura e posa in opera porta di sicurezza, sistemazione pavimento in mattonelle con sovrapposizione di pavimento flottante presso lâ€™Ufficio Territoriale di Venezia 1</t>
  </si>
  <si>
    <t>FORNITURA BUONI PASTO ELETTRONICI - UFFICI VENETO+UFFICI CENTRALI DELOCALIZZATI</t>
  </si>
  <si>
    <t>Servizio di piccola manutenzione e riparazione (minuto mantenimento) degli edifici facenti capo alla Direzione Regionale del Veneto</t>
  </si>
  <si>
    <t xml:space="preserve">BEZZEGATO ANTONIO SRL (CF: 04066350283)
GECO S.R.L. (CF: 04823320264)
MORETTO GIUSEPPE SRL (CF: 01482240932)
TECNO-EDIL DI GUALTIERI GIANLUIGI (CF: GLTGLG66L07C618F)
VECCHIATO SRL (CF: 03927580260)
</t>
  </si>
  <si>
    <t>BEZZEGATO ANTONIO SRL (CF: 04066350283)</t>
  </si>
  <si>
    <t>Fornitura, installazione e manutenzione della segnaletica dâ€™indirizzo interna, esterna e di sicurezza per gli Uffici facenti capo alla Direzione Regionale del Veneto</t>
  </si>
  <si>
    <t xml:space="preserve">FASERTEK S.R.L. (CF: 04325860379)
GIRARDI PUBBLICITA' GROUP SRL (CF: 04114010236)
KIT UFFICIO SNC (CF: 02529780278)
NON SOLO COPIE SNC (CF: 04336620283)
SEBERG S.R.L. (CF: 01855820161)
</t>
  </si>
  <si>
    <t>SEBERG S.R.L. (CF: 01855820161)</t>
  </si>
  <si>
    <t>Servizio di progettazione degli scaricatori di sovratensione a protezione dellâ€™impianto elettrico dellâ€™immobile di Vicenza, via Mercato Nuovo n. 53</t>
  </si>
  <si>
    <t>Fornitura toner per Lexmark MS610DN per DP ROVIGO</t>
  </si>
  <si>
    <t xml:space="preserve">INFORDATA (CF: 00929440592)
</t>
  </si>
  <si>
    <t>INFORDATA (CF: 00929440592)</t>
  </si>
  <si>
    <t>Fornitura n. 2000 mascherine FFP2 per il personale degli Uffici dell'Agenzia delle Entrate del Veneto</t>
  </si>
  <si>
    <t xml:space="preserve">MACRON SPA (CF: 00442260378)
</t>
  </si>
  <si>
    <t>MACRON SPA (CF: 00442260378)</t>
  </si>
  <si>
    <t>Servizio di manutenzione non programmata impianti termoidraulici in vari uffici della DR del Veneto</t>
  </si>
  <si>
    <t>servizio di manutenzione non programmata impianti termoidraulici in vari uffici della DR del Veneto â€“ Gennaio/marzo 2021</t>
  </si>
  <si>
    <t>Servizio di portierato presso La Direzione Provinciale di Padova e la Direzione Provinciale di Verona</t>
  </si>
  <si>
    <t xml:space="preserve">CSA SECURITY SRL (CF: 05091610963)
</t>
  </si>
  <si>
    <t>CSA SECURITY SRL (CF: 05091610963)</t>
  </si>
  <si>
    <t>Acquisizione di nÂ° 30 termostati per la sede di Padova via Turazza 39 e nÂ° 30 botole di ispezione per la sede di Marghera</t>
  </si>
  <si>
    <t>Servizio di scorta per il trasporto registri immobiliari e note di trascrizione della sezione Conservatoria dei Registri Immobiliari di Verona presso la sede di Marghera â€“ via G. De Marchi, 16</t>
  </si>
  <si>
    <t xml:space="preserve">CIVIS SPA (CF: 80039930153)
</t>
  </si>
  <si>
    <t>CIVIS SPA (CF: 80039930153)</t>
  </si>
  <si>
    <t>Fornitura di n. 1 lampada per video proiettore per la Direzione Regionale del Veneto-Polo Formativo.</t>
  </si>
  <si>
    <t xml:space="preserve">BGTECH SOLUZIONI INNOVATIVE S.R.L. (CF: 10221740961)
</t>
  </si>
  <si>
    <t>BGTECH SOLUZIONI INNOVATIVE S.R.L. (CF: 10221740961)</t>
  </si>
  <si>
    <t>ripristino corretto funzionamento dellâ€™impianto di sollevamento avente numero di matricola VI 1091/92, presso la sede dellâ€™agenzia delle entrate di via Zampieri, 22 â€“ 36100 Vicenza</t>
  </si>
  <si>
    <t>Servizio di pubblicazione di due estratti di â€œbando per indagine di mercato immobiliare per UT San DonÃ  di Piave, UT Treviso e UPT Treviso</t>
  </si>
  <si>
    <t xml:space="preserve">A. MANZONI &amp; C. S.P.A. (CF: 04705810150)
</t>
  </si>
  <si>
    <t>A. MANZONI &amp; C. S.P.A. (CF: 04705810150)</t>
  </si>
  <si>
    <t>Servizio di ripristino corretto funzionamento dellâ€™impianto di videocontrollo presso la sede dellâ€™agenzia delle entrate di VENEZIA 1</t>
  </si>
  <si>
    <t xml:space="preserve">VIDEOTECNICA SRL (CF: 02586550242)
</t>
  </si>
  <si>
    <t>Rinnovo abbonamento portale on line PLURIS â€“ anno 2021</t>
  </si>
  <si>
    <t xml:space="preserve">WOLTERS KLUWER ITALIA SRL (CF: 10209790152)
</t>
  </si>
  <si>
    <t>WOLTERS KLUWER ITALIA SRL (CF: 10209790152)</t>
  </si>
  <si>
    <t>Fornitura n. 30 toner per Lexmark MS610DN per DR Veneto</t>
  </si>
  <si>
    <t>Servizio di pulizia a fondo degli anemostati, bocchette e griglie di aerazione presso il compendio immobiliare di Marghera</t>
  </si>
  <si>
    <t xml:space="preserve">CONSORZIO GIARE SCARL (CF: 00692370273)
GRUPPO PIGHI SRL (CF: 04296650239)
ORTESCHI GROUP SRL (CF: 05256610287)
R.G. IMPIANTI SRL (CF: 02471080271)
RUFFATO MARIO SRL (CF: 02005120288)
</t>
  </si>
  <si>
    <t>CONSORZIO GIARE SCARL (CF: 00692370273)</t>
  </si>
  <si>
    <t>FORNITURA N.1 SCANNER CZUR AURA</t>
  </si>
  <si>
    <t xml:space="preserve">GRUPPO GALAGANT SRL (CF: 14197361000)
</t>
  </si>
  <si>
    <t>GRUPPO GALAGANT SRL (CF: 14197361000)</t>
  </si>
  <si>
    <t>Emergenza COVID-19 - servizio di pulizia supplementare dei filtri degli impianti di condizionamento degli Uffici della DR del Veneto â€“ mese di APRILE 2021</t>
  </si>
  <si>
    <t>Contratto esecutivo per il servizio di facchinaggio (Lotto 3 Veneto)</t>
  </si>
  <si>
    <t>Affidamento del servizio di scorta per il trasporto registri immobiliari e note di trascrizione della sezione Conservatoria dei Registri Immobiliari di Verona presso la sede di Marghera â€“ via G. De Marchi, 16 - Integrazione</t>
  </si>
  <si>
    <t>servizio di manutenzione non programmata degli impianti elettrici degli uffici dipendenti dalla Direzione Regionale del Veneto - MARZO 2021</t>
  </si>
  <si>
    <t>sostituzione dellâ€™elettropompa componente il gruppo antincendio, presso il compendio di Padova via Turazza</t>
  </si>
  <si>
    <t xml:space="preserve">CECCHINATO IMPIANTI S.R.L. (CF: 02656550288)
F.LLI GAROFOLIN SRL (CF: 00077550283)
RANZATO IMPIANTI SRL CON UNICO SOCIO (CF: 03121000271)
TECNEL S.I.E.E. SRL (CF: 00872680269)
TECNOIMPIANTI SRL (CF: 03806870287)
</t>
  </si>
  <si>
    <t>F.LLI GAROFOLIN SRL (CF: 00077550283)</t>
  </si>
  <si>
    <t>Servizio di pubblicazione di un estratto di â€œbando per indagine di mercato immobiliareâ€ per la nuova sede dellâ€™Ufficio Territoriale di CONEGLIANO</t>
  </si>
  <si>
    <t>Fornitura timbri vari per gli Uffici facenti capo alla Direzione Regionale del Veneto per lâ€™anno 2021/2022</t>
  </si>
  <si>
    <t xml:space="preserve">CAMPANELLA DIDATTICA SRL (CF: 04313120232)
LA BOTTEGA DEL TIMBRO SRL (CF: 06308240966)
NUOVO TIMBRIFICIO VENEZIA SAS (CF: 01748070230)
TIMBRIFICIO FINETTO SAVERIO (CF: FNTSVR65P30L781S)
TIMBRIFICIO LAMPO DI CREMONESI CLAUDIO &amp; C. SNC (CF: 00832260194)
</t>
  </si>
  <si>
    <t>Fornitura di n. 5.000 mascherine monouso FFP2</t>
  </si>
  <si>
    <t xml:space="preserve">DALCA ANTINFORTUNISTICA SRL (CF: 01993860269)
F.A.T.I. S.R.L. (CF: 00664770328)
FER-COM SRL (CF: 00133620252)
GB SAFETY ITALIA (CF: 03601330156)
GBR ROSSETTO SPA (CF: 00304720287)
GENIMPEX SRL (CF: 09728550154)
GEOSALD SRL (CF: 10568650963)
IDEACARTA GROUP SRL (CF: 03653280242)
MANUTAN ITALIA SPA (CF: 09816660154)
</t>
  </si>
  <si>
    <t>IDEACARTA GROUP SRL (CF: 03653280242)</t>
  </si>
  <si>
    <t>Fornitura di uno studio direzionale completo per il Direttore Provinciale di Vicenza</t>
  </si>
  <si>
    <t xml:space="preserve">KOFLER SRL (CF: 02818790210)
MEV SRL (CF: 04288080239)
NEW LEVI SRL (CF: 01132500297)
OFFICE SERVICES '92 S.R.L. (CF: 02155070960)
QUADRIFOGLIO SISTEMI D'ARREDO SPA (CF: 02301560260)
ZERBATO VALENTINO (CF: ZRBVNT67H21L551O)
</t>
  </si>
  <si>
    <t>QUADRIFOGLIO SISTEMI D'ARREDO SPA (CF: 02301560260)</t>
  </si>
  <si>
    <t>Abbonamento al portale on line â€œIL FALLIMENTARISTAâ€ â€“ anno 2021</t>
  </si>
  <si>
    <t xml:space="preserve">GIUFFRÃ¨ FRANCIS LEFEBVRE S.P.A (CF: 00829840156)
</t>
  </si>
  <si>
    <t>GIUFFRÃ¨ FRANCIS LEFEBVRE S.P.A (CF: 00829840156)</t>
  </si>
  <si>
    <t>Servizio di sanificazione preventiva e su chiamata di tutte le sedi degli uffici facenti capo alla Direzione Regionale del Veneto</t>
  </si>
  <si>
    <t xml:space="preserve">ABCD SERVIZI (CF: 03563750235)
ELITE AMBIENTE SRL (CF: 01956070245)
SOCIETA COOPERATIVA SOCIALE LIBERTA (CF: 00703690271)
TECNOAMBIENTE SNC DI BRAIATO GIUSEPPE E MAGAGNINI OBERDAN (CF: 00922180294)
VERONA 83 SCRL (CF: 01612900231)
</t>
  </si>
  <si>
    <t>VERONA 83 SCRL (CF: 01612900231)</t>
  </si>
  <si>
    <t>servizio di manutenzione degli impianti elettrici degli uffici dipendenti dalla Direzione Regionale del Veneto</t>
  </si>
  <si>
    <t xml:space="preserve">DI-EFFE IMPIANTI DI FERRON DOMENICO E C. SNC (CF: 00865070247)
ELEKTRA S.R.L. (CF: 03432970287)
ELETTROTEKNICA SRL (CF: 03831150267)
SERVIZIO ELETTRICO DI GABBIOLI S.R.L. (CF: 00185870201)
ZAGO POWER SRL UNIPERSONALE (CF: 04633570264)
</t>
  </si>
  <si>
    <t>ZAGO POWER SRL UNIPERSONALE (CF: 04633570264)</t>
  </si>
  <si>
    <t>servizio di pulizia aree esterne e  manutenzione aree verde Uffici del Veneto</t>
  </si>
  <si>
    <t xml:space="preserve">COMUNITA' GIOVANNI XXIII IL CALABRONE (CF: 01818740233)
IDEE VERDI COOPERATIVA SOCIALE A R. L. (CF: 01888110283)
PRIMAVERA NUOVA COOPERATIVA SOCIALE ONLUS (CF: 00870010246)
QUATTRO EMME S.R.L. (CF: 00109660290)
SOCIETA' COOPERATIVA PORTABAGAGLI MULTISERVICE (CF: 00189390271)
</t>
  </si>
  <si>
    <t>SOCIETA' COOPERATIVA PORTABAGAGLI MULTISERVICE (CF: 00189390271)</t>
  </si>
  <si>
    <t>ripristino corretto funzionamento dellâ€™impianto di sollevamento agenzia delle entrate di via Sella, 89 â€“ 36100 Vicenza</t>
  </si>
  <si>
    <t>servizio di sostituzione materiali guasti degli impianti di illuminazione di emergenza presso varie sedi del Veneto</t>
  </si>
  <si>
    <t xml:space="preserve">ELETTROTEKNICA SRL (CF: 03831150267)
P.I.T. SRL (CF: 04065250237)
RIVAIMPIANTI S.R.L. (CF: 02435340241)
RIZZI FAUSTO E C S.N.C. (CF: 01460330176)
ZAGO LUCA IMPIANTI (CF: ZGALCU73S22G693M)
</t>
  </si>
  <si>
    <t>Fornitura Rotoli Eliminacode per gli Uffici dellâ€™Agenzia Entrate</t>
  </si>
  <si>
    <t xml:space="preserve">SIGMA S.P.A. (CF: 01590580443)
</t>
  </si>
  <si>
    <t>SIGMA S.P.A. (CF: 01590580443)</t>
  </si>
  <si>
    <t>FORNITURA N.30 TONER PER KYOCERA 3050 PER GLI UFFICI DELL'AGENZIA DELLE ENTRATE FACENTI CAPO ALLA DP DI VICENZA</t>
  </si>
  <si>
    <t>Servizio di conduzione e manutenzione degli impianti elevatori degli uffici dipendenti dalla Direzione Regionale del Veneto</t>
  </si>
  <si>
    <t xml:space="preserve">CIMA ASCENSORI SRL (CF: 04839360262)
E.S.A. - ELECOMP SERVIZI ASCENSORI (CF: 03246871200)
OTIS SERVIZI SRL (CF: 01729590032)
SCHINDLER SPA (CF: 00842990152)
THYSSENKRUPP ELEVATORI ITALIA SPA (CF: 03702760962)
</t>
  </si>
  <si>
    <t>THYSSENKRUPP ELEVATORI ITALIA SPA (CF: 03702760962)</t>
  </si>
  <si>
    <t>MANUTENZIONE IMPIANTI TERMOIDRAULICI - UFFICI VENETO DA MAGGIO A SETTEMBRE 2001</t>
  </si>
  <si>
    <t xml:space="preserve">CA.MON. S.R.L. (CF: 01877800274)
CLIMATECH SRL (CF: 03519780237)
IDROTERMICA MARCON SRL (CF: 01044310934)
R.G. IMPIANTI SRL (CF: 02471080271)
TERMOIDRAULICA VENETA (CF: DPRGBT63L19F269G)
</t>
  </si>
  <si>
    <t>TERMOIDRAULICA VENETA (CF: DPRGBT63L19F269G)</t>
  </si>
  <si>
    <t>Servizio di manutenzione degli impianti antintrusione e e videosorveglianza degli uffici dipendenti dalla Direzione Regionale del Veneto. Periodo MAGGIO 2021 â€“ SETTEMBRE 2021</t>
  </si>
  <si>
    <t xml:space="preserve">BELLON IMPIANTI S.R.L. (CF: 03821340282)
ESA SERVICE SRL (CF: 02453700284)
FALIVA IMPIANTI (CF: FLVRRT66H24A703V)
MAZZIMPIANTI S.R.L. (CF: 01729760239)
TUMIATI IMPIANTI SRL (CF: 01037870290)
</t>
  </si>
  <si>
    <t>ESA SERVICE SRL (CF: 02453700284)</t>
  </si>
  <si>
    <t>FORNITURA n.1 TECA + n.1 PIANTANA PER DEFIBRILLATORE UT VE 1 + n. 2 cartelli</t>
  </si>
  <si>
    <t xml:space="preserve">ZAMPIERI SNC (CF: 03522170244)
</t>
  </si>
  <si>
    <t>ZAMPIERI SNC (CF: 03522170244)</t>
  </si>
  <si>
    <t>Servizio di sostituzione bombole di estinzione incendi presso lâ€™Ufficio Provinciale del Territorio di Vicenza</t>
  </si>
  <si>
    <t xml:space="preserve">CHIARATI SISTEMI SRL (CF: 01865320384)
GRIMEL S.R.L. (CF: 00559280938)
INCOS ITALIA SPA (CF: 00717060248)
MAKROS SRL (CF: 02028440382)
SECURITY FIRE SRL (CF: 01470640382)
</t>
  </si>
  <si>
    <t>CHIARATI SISTEMI SRL (CF: 01865320384)</t>
  </si>
  <si>
    <t>fornitura di gas naturale per gli Uffici dipendenti della Direzione Regionale del Veneto - area Territorio 01/04/2021-31/03/2022</t>
  </si>
  <si>
    <t>Fornitura toner per Lexmark MS621DN e Lexmark MS610DN per DP VICENZA</t>
  </si>
  <si>
    <t>Fornitua materiale di consumo originale per stampanti A4 B/N per gli Uffici dellâ€™Agenzia delle Entrate, facenti capo alla Direzione Regionale del Veneto - n. 30 toner per Lexmark MS 610 - n. 30 toner per Lexmark MS 621</t>
  </si>
  <si>
    <t>FORNITURA ENERGIA ELLETTRICA UFFICI VENETO DAL 01.06.2021 AL 31.05.2022</t>
  </si>
  <si>
    <t>messa fuori servizio delle cabine di trasformazione del compendio di Padova via Turazza/San Fidenzio</t>
  </si>
  <si>
    <t xml:space="preserve">ENEL DISTRIBUZIONE SPA (CF: 05779711000)
</t>
  </si>
  <si>
    <t>ENEL DISTRIBUZIONE SPA (CF: 05779711000)</t>
  </si>
  <si>
    <t>Servizio di bonifica ambientale post-incendio presso la sede di Marghera</t>
  </si>
  <si>
    <t xml:space="preserve">BELFOR ITALIA (CF: 09696150151)
</t>
  </si>
  <si>
    <t>BELFOR ITALIA (CF: 09696150151)</t>
  </si>
  <si>
    <t>Fornitura abbonamento â€œInformativa fiscaleâ€ periodo giugno 2021 â€“ maggio 2022 â€“Uff. Servizi fiscali â€“ Settore Servizi â€“ Dir. Reg. V.to</t>
  </si>
  <si>
    <t xml:space="preserve">SEAC SPA (CF: 00865310221)
</t>
  </si>
  <si>
    <t>SEAC SPA (CF: 00865310221)</t>
  </si>
  <si>
    <t>Fornitura N.16 toner per Lexmark MS610DN per UT Verona 2</t>
  </si>
  <si>
    <t xml:space="preserve">Servizio di trasporto imbarcazione di servizio della Direzione Regionale del Veneto </t>
  </si>
  <si>
    <t xml:space="preserve">BRUSATO TRASPORTI SRL (CF: 02667150276)
</t>
  </si>
  <si>
    <t>BRUSATO TRASPORTI SRL (CF: 02667150276)</t>
  </si>
  <si>
    <t>Servizio professionale di valutazione e verifica in materia di prevenzione igiene e sicurezza degli ambienti di lavoro della sede di Verona, via Fermi, 63</t>
  </si>
  <si>
    <t xml:space="preserve">CONSULTEAM S.R.L. (CF: 03545320230)
RED2 SRL (CF: 01392900294)
TRIVENETO SRL (CF: 03829510282)
VENETA ENGINEERING S.R.L. (CF: 00828990226)
VERIFICHE INDUSTRIALI SRL (CF: 03751610282)
</t>
  </si>
  <si>
    <t>VENETA ENGINEERING S.R.L. (CF: 00828990226)</t>
  </si>
  <si>
    <t>NOLEGGIO N.1 FOTOCOPIATORE MULTINFUNZIONE-UT VALDAGNO</t>
  </si>
  <si>
    <t xml:space="preserve">ITD SOLUTIONS SPA (CF: 05773090013)
</t>
  </si>
  <si>
    <t>ITD SOLUTIONS SPA (CF: 05773090013)</t>
  </si>
  <si>
    <t>FORNITURA N.2 FOTOCOPIATORI - DP TREVISO E UT TREVISO</t>
  </si>
  <si>
    <t>NOLEGGIO N.1 FOTOCOPIATORE MULTINFUNZIONE-UT SOAVE</t>
  </si>
  <si>
    <t>ORDINE N.1 FOTOCOPIATRICE A COLORI - DP ROVIGO</t>
  </si>
  <si>
    <t>CAVI DI RETE DA 0,5-1-1,5 METRI</t>
  </si>
  <si>
    <t xml:space="preserve">INFOBIT SNC DI NAMIA B. E MAMOLI T. (CF: 12435450155)
</t>
  </si>
  <si>
    <t>INFOBIT SNC DI NAMIA B. E MAMOLI T. (CF: 12435450155)</t>
  </si>
  <si>
    <t>Servizio di manutenzione degli impianti e presidi antincendio degli uffici dipendenti dalla Direzione Regionale del Veneto. Periodo APRILE 2021 â€“ SETTEMBRE 2021</t>
  </si>
  <si>
    <t xml:space="preserve">CMA SISTEMI ANTINCENDIO SRL (CF: 03419760172)
ELENIA SRL (CF: 00251390282)
ESA SERVICE SRL (CF: 02453700284)
F.M. INSTALLAZIONI SRL (CF: 03990590261)
GOBBI IMPIANTI S.R.L. (CF: 04041300270)
</t>
  </si>
  <si>
    <t>servizi di manutenzione non programmata impianti termoidraulici negli Uffici di Adria e Vicenza UPT</t>
  </si>
  <si>
    <t>servizio di diagnosi allâ€™impianto di rivelazione incendi con aggiornamento software Siemens nella sede di Marghera â€“ via De Marchi,16</t>
  </si>
  <si>
    <t xml:space="preserve">SIEMENS SPA (CF: 00751160151)
</t>
  </si>
  <si>
    <t>SIEMENS SPA (CF: 00751160151)</t>
  </si>
  <si>
    <t>fornitura, in convenzione CONSIP, STAMPANTI 16 â€“ LOTTO 2, di materiale di consumo originale per stampanti KYOCERA P3050dn, per gli Uffici dellâ€™Agenzia delle Entrate, facenti capo alla Direzione Provinciale di Verona</t>
  </si>
  <si>
    <t xml:space="preserve">TERMOIDRAULICA VENETA (CF: DPRGBT63L19F269G)
</t>
  </si>
  <si>
    <t>pulizia e sanificazione filtri impianti di condizionamento - luglio/agosto 2021 - emergenza COVID19</t>
  </si>
  <si>
    <t>Fornitura ed installazione di n. 5 condizionatori destinati ai locali tecnici in vari uffici della DR del Veneto</t>
  </si>
  <si>
    <t>Ripristino corretto funzionamento dellâ€™impianto di sollevamento avente numero di matricola VI 1094/92, presso DP VICENZA</t>
  </si>
  <si>
    <t xml:space="preserve">THYSSENKRUPP ELEVATORI ITALIA SPA (CF: 03702760962)
</t>
  </si>
  <si>
    <t>Manutenzione straordinaria del gruppo di pressurizzazione antincendio della sede di via De Marchi,16 a Marghera (VE)</t>
  </si>
  <si>
    <t>sostituzione, con nuova fornitura, di maniglioni antipanico non CE negli uffici territoriali di Belluno, Adria e Venezia centro storico, dellâ€™Agenzia delle Entrate e nuova installazione di maniglioni antipanico presso la sede dellâ€™UPT Belluno</t>
  </si>
  <si>
    <t>Servizio di portierato presso la Direzione Regionale del Veneto, lâ€™Ufficio Territoriale di Treviso, lâ€™Ufficio Territoriale di Vicenza e lâ€™Ufficio Provinciale di Vicenza. Periodo APRILE 2021 â€“ AGOSTO 2021</t>
  </si>
  <si>
    <t xml:space="preserve">A.S.I.F. S.R.L. (CF: 04881220828)
AEROLOGISTIK S.R.L (CF: 09261030150)
COOP.NONCELLO (CF: 00437790934)
ESA SERVICE SRL (CF: 02453700284)
ISTITUTO DI VIGILANZA PRIVATA CASTELLANO SRL (CF: 02230610277)
LUNARGENTO (CF: 02146160805)
MAGNUM EXCLUSIVE S.R.L. (CF: 02889971202)
RAIDERS SRL (CF: 04579820277)
TOP SECRET INVESTIGAZIONI E SICUREZZA SRL (CF: 01857670382)
VERONA 83 SCRL (CF: 01612900231)
</t>
  </si>
  <si>
    <t>Servizio di sanificazione e dipintura delle sedi dellâ€™Ufficio Provinciale Territorio di Belluno via Feltre n. 198 e dellâ€™Ufficio Territoriale di Montebelluna via D. Buzzati n. 18</t>
  </si>
  <si>
    <t xml:space="preserve">BINCOLETTO MARIO SRL (CF: 04003210277)
CATTO SERVIZI S.R.L. (CF: 00821010279)
CONSORZIO EDILE ARTIGIANO C.E.A. (CF: 00617530266)
EDILPIU' SNC (CF: 02444620245)
GRISENTI S.R.L. (CF: 01369610223)
IL PITTORE DI MUNARI EROS (CF: MNRRSE76E31B563E)
ISO-SYSTEM SRL (CF: 01704680931)
LA SELVANESE S.R.L. (CF: 03912080276)
MONETTI GROUP S.R.L. (CF: 00468020276)
PITAMO SRLS (CF: 04992390262)
</t>
  </si>
  <si>
    <t>PITAMO SRLS (CF: 04992390262)</t>
  </si>
  <si>
    <t>Fornitura N.15 toner per Lexmark MS610DN per DP ROVIGO</t>
  </si>
  <si>
    <t>Fornitura ed installazione di componenti necessari al ripristino dei condizionatori della sede di Padova</t>
  </si>
  <si>
    <t>Attivazione degli allacciamenti idrici e fognari per la nuova sede dellâ€™UT Este attualmente in ristrutturazione</t>
  </si>
  <si>
    <t xml:space="preserve">MAROSO IVO ENZO SRL UNIPERSONALE (CF: 03081000246)
</t>
  </si>
  <si>
    <t>MAROSO IVO ENZO SRL UNIPERSONALE (CF: 03081000246)</t>
  </si>
  <si>
    <t>Fornitura ed installazione di un armadio compattabile presso la sede di Verona, via Fermi, 63</t>
  </si>
  <si>
    <t xml:space="preserve">CONFORTI (CF: 09671050152)
CYBER ENGINEERING SRL (CF: 00807770383)
FELCOM SRL (CF: 01075450252)
FELKART SRL (CF: 01308950268)
UFFICIO ITALIA 2000 S.R.L. (CF: 03523210163)
</t>
  </si>
  <si>
    <t>CYBER ENGINEERING SRL (CF: 00807770383)</t>
  </si>
  <si>
    <t>Servizio di sostituzione materiali guasti degli impianti di illuminazione di emergenza presso varie sedi dell'Agenzia delle Entrate del Veneto</t>
  </si>
  <si>
    <t xml:space="preserve">ANDREA IMPIANTI DI TEZZA ANDREA (CF: TZZNDR70E06L781U)
BASSETTO IMPIANTI SNC DI BASSETTO STEFANO E DAVIDE (CF: 03535770279)
ELETTRIKA SRL (CF: 03189930245)
F.M. INSTALLAZIONI SRL (CF: 03990590261)
MAFFEI SERVICE SRL (CF: 01114330226)
</t>
  </si>
  <si>
    <t>NOLEGGIO N.1 FOTOCOPIATRICI MULTINFUNZIONE-UT MONTEBELLUNA</t>
  </si>
  <si>
    <t>NOLEGGIO N.1 FOTOCOPIATRICE MULTINFUNZIONE-UT PORTOGRUARO</t>
  </si>
  <si>
    <t>NOLEGGIO N.1 FOTOCOPIATRICE MULTINFUNZIONE-UT VERONA 1</t>
  </si>
  <si>
    <t>NOLEGGIO N.3 FOTOCOPIATRICI MULTINFUNZIONE-DP VI UT VICENZA</t>
  </si>
  <si>
    <t>Fornitura ed installazione di n.6 ventilconvettori per lâ€™UPT Rovigo</t>
  </si>
  <si>
    <t>AFFIDAMENTO DEI SERVIZI DI RISCOSSIONE TRIBUTI CON MODALITÃ€ ELETTRONICHE PER LE SEDI DELLâ€™AGENZIA DELLE ENTRATE</t>
  </si>
  <si>
    <t>Servizio di manutenzione non programmata degli impianti elettrici degli uffici dipendenti dalla Direzione Regionale del Veneto.</t>
  </si>
  <si>
    <t xml:space="preserve">ZAGO POWER SRL UNIPERSONALE (CF: 04633570264)
</t>
  </si>
  <si>
    <t>Servizio di manutenzione non programmata dei presidi e degli impianti antincendio degli uffici dipendenti dalla Direzione Regionale del Veneto</t>
  </si>
  <si>
    <t>Noleggio di n.1 fotocopiatore per lâ€™U.P.T. VICENZA - Via Zampieri n.22 â€“ 36100 Vicenza (VI)</t>
  </si>
  <si>
    <t>Materiale di consumo originale per stampanti KYOCERA P3050dn, per lâ€™Ufficio Territoriale di Portogruaro.</t>
  </si>
  <si>
    <t>Materiale di consumo originale per stampanti KYOCERA P3050dn, per lâ€™Ufficio Territoriale di San DonÃ  di Piave.</t>
  </si>
  <si>
    <t>Servizio di rifacimento della linea di illuminazione della rampa di ingresso dipendenti del compendio di Marghera via De Marchi 16.</t>
  </si>
  <si>
    <t>Servizio di conduzione e manutenzione degli impianti termoidraulici degli uffici del Veneto dellâ€™Agenzia delle Entrate - 01/10/2021-31/12/2021</t>
  </si>
  <si>
    <t>Contratto esecutivo del servizio di Reception presso il Compendio di Marghera - sede della Direzione Regionale del Veneto</t>
  </si>
  <si>
    <t>fornitura n.5000 mascherine FFP2 CATEGORIA III</t>
  </si>
  <si>
    <t xml:space="preserve">ACQUABENESSERE SRL (CF: 01190090322)
AMIRA SRL (CF: 04100800962)
CARLO ERBA REAGENTS SRL (CF: 01802940484)
SAFETY TEAM DI FLORIANI ANTONIO &amp; C. SAS (CF: 04347610265)
VETROTECNICA (CF: 00223930280)
WHITE CARBON (CF: 03774710127)
</t>
  </si>
  <si>
    <t>CARLO ERBA REAGENTS SRL (CF: 01802940484)</t>
  </si>
  <si>
    <t>FORNITURA GAS UFFICI AGENZIA ENTRATE DAL 01.09.2021 AL 31.08.2022</t>
  </si>
  <si>
    <t xml:space="preserve">DOLOMITI ENERGIA SPA (CF: 01812630224)
</t>
  </si>
  <si>
    <t>DOLOMITI ENERGIA SPA (CF: 01812630224)</t>
  </si>
  <si>
    <t>Fornitura a noleggio di n.1 fotocopiatore per lâ€™U.T. PADOVAâ€“ Via Turazza n.37</t>
  </si>
  <si>
    <t>Fornitura N.20 toner per Lexmark MS621DN e N.20 Lexmark MS610DN per DP PDAOVA</t>
  </si>
  <si>
    <t>Interventi di manutenzione non programmata occorrenti da agosto fino al 30 settembre 2021</t>
  </si>
  <si>
    <t>Servizio di manutenzione straordinaria degli armadi compattabili e messa in sicurezza delle scaffalature metalliche</t>
  </si>
  <si>
    <t xml:space="preserve">CENTRO UFFICIO SRL (CF: 01222040931)
CYBER ENGINEERING SRL (CF: 00807770383)
LA TECNICA DI PRETI GIANCARLO E F.LLI (CF: 00331540229)
RUFFATO MARIO SRL (CF: 02005120288)
TEMREX SRL (CF: 02453810034)
</t>
  </si>
  <si>
    <t>TEMREX SRL (CF: 02453810034)</t>
  </si>
  <si>
    <t>Servizio di potenziamento dellâ€™impianto di illuminazione dellâ€™archivio al piano interrato dellâ€™Ufficio di Verona via Fermi</t>
  </si>
  <si>
    <t>Affidamento del servizio di interprete LIS per colloqui del Direttore Provinciale di Vicenza con personale non udente</t>
  </si>
  <si>
    <t xml:space="preserve">STOCCHERO ILARIO (CF: STCLRI51C24L710T)
</t>
  </si>
  <si>
    <t>STOCCHERO ILARIO (CF: STCLRI51C24L710T)</t>
  </si>
  <si>
    <t>Servizio di espurgo e pulizia fossa biologica della Direzione Provinciale di Belluno, in Piazzetta Santo Stefano 8/9</t>
  </si>
  <si>
    <t xml:space="preserve">ECOLOGICA 2006 (CF: 01038910251)
</t>
  </si>
  <si>
    <t>ECOLOGICA 2006 (CF: 01038910251)</t>
  </si>
  <si>
    <t>Servizio di portierato presso lâ€™Ufficio Territoriale di Treviso, lâ€™Ufficio Territoriale di Vicenza e lâ€™Ufficio Provinciale di Vicenza</t>
  </si>
  <si>
    <t>NOLEGGIO N.7 FOTOCOPIATRICI MULTINFUNZIONE-DP PADOVA + UT PADOVA</t>
  </si>
  <si>
    <t>NOLEGGIO N.2 FOTOCOPIATORI MULTINFUNZIONE-DP VICENZA</t>
  </si>
  <si>
    <t>NOLEGGIO N.1 FOTOCOPIATRICE MULTINFUNZIONE-UT BASSANO DEL GRAPPA</t>
  </si>
  <si>
    <t>NOLEGGIO N.1 FOTOCOPIAtRICE MULTINFUNZIONE-DP PD - UT CITTADELLA</t>
  </si>
  <si>
    <t>NOLEGGIO N.2 FOTOCOPIATORI MULTINFUNZIONE-DP PD - UT ESTE</t>
  </si>
  <si>
    <t>NOLEGGIO N.2 FOTOCOPIATORI MULTINFUNZIONE-DP VI UT VALDAGNO</t>
  </si>
  <si>
    <t>NOLEGGIO N.2 FOTOCOPIATORI MULTINFUNZIONE-UT VENEZIA 1</t>
  </si>
  <si>
    <t>NOLEGGIO N.2 FOTOCOPIATORI MULTINFUNZIONE-DP VI UT VICENZA</t>
  </si>
  <si>
    <t>FORNITURA SISTEMI CONTROLLO ACCESSI 1 E 2 TESTINE PER UFFICI VENETO</t>
  </si>
  <si>
    <t xml:space="preserve">SOLARI DI UDINE S.P.A. (CF: 01847860309)
</t>
  </si>
  <si>
    <t>SOLARI DI UDINE S.P.A. (CF: 01847860309)</t>
  </si>
  <si>
    <t>FORNITURA N.24 TONER PER KYOCERA 3050 - DR VENETO</t>
  </si>
  <si>
    <t>FORNITURA N.6 TONER PER KYOCERA 3050 - UT CONEGLIANO</t>
  </si>
  <si>
    <t>Fornitura N.10 toner per Lexmark MS610DN per UT VE 1 E UPT VE</t>
  </si>
  <si>
    <t>Fornitura ed installazione di colonnina di ricarica biciclette elettriche presso il compendio di Marghera via De Marchi 16</t>
  </si>
  <si>
    <t>Fornitura N.8 toner per Lexmark MS621DN e N.10 Lexmark MS610DN per UT CITTADELLA</t>
  </si>
  <si>
    <t>Fornitura N.4 toner per Lexmark MS621DN e N.6 Lexmark MS610DN - DP VICENZA</t>
  </si>
  <si>
    <t>Fornitura N.40 toner per Lexmark MS610DN per DR VENETO</t>
  </si>
  <si>
    <t>Fornitura delle â€œvetrofanieâ€ con indicazione â€œprenota un appuntamentoâ€</t>
  </si>
  <si>
    <t xml:space="preserve">GRUPPO LUMI S.R.L. (CF: 01698980388)
IL BOZZOLO VERDE SOCIETA' COOPERATIVA SOCIALE (CF: 02066990272)
IMAGING PRO SRL (CF: 03153720267)
LAB SOLUTION SRL (CF: 03418920249)
LIFE TREE SRL (CF: 04392400281)
OPLÃ€B SRLS (CF: 05276510285)
</t>
  </si>
  <si>
    <t>OPLÃ€B SRLS (CF: 05276510285)</t>
  </si>
  <si>
    <t>FORNITURA N.6 TONER PER KYOCERA 3050 - UT BASSANO DEL GRAPPA</t>
  </si>
  <si>
    <t>Fornitura N.14 toner per Lexmark MS610DN per UT BASSANO DEL GRAPPA</t>
  </si>
  <si>
    <t>Fornitura toner per Lexmark MS621DN e Lexmark MS610DN per UPT VICENZA</t>
  </si>
  <si>
    <t>FORNITURA N.6 TONER PER KYOCERA 3050 - DP VICENZA</t>
  </si>
  <si>
    <t>FORNITURA N.6 TONER PER KYOCERA 3050 - UT VICENZA</t>
  </si>
  <si>
    <t>FORNITURA N.6 TONER PER KYOCERA 3050 - DP BELLUNO</t>
  </si>
  <si>
    <t>Fornitura n. 10 piastre pediatriche e 10 piastre adulto per defibrillatore semiautomatico RESCUE SAM</t>
  </si>
  <si>
    <t xml:space="preserve">PROGETTI SRL (CF: 10213970154)
</t>
  </si>
  <si>
    <t>PROGETTI SRL (CF: 10213970154)</t>
  </si>
  <si>
    <t>FORNITURA N.6 TONER PER KYOCERA 3050 - UPT VICENZA</t>
  </si>
  <si>
    <t>FORNITURA N.12 TONER PER KYOCERA 3050 - UT SAN DONA' DI PIAVE</t>
  </si>
  <si>
    <t>Fornitura N.10 toner per Lexmark MS610DN per DP BELLUNO</t>
  </si>
  <si>
    <t>Fornitura N.10 toner per Lexmark MS621DN e N.6 Lexmark MS610DN - UT VICENZA</t>
  </si>
  <si>
    <t>FORNITURA N.1 FOTOCOPIATRICE - UT FELTRE</t>
  </si>
  <si>
    <t>FORNITURA N.2 FOTOCOPIATRICI - DP BELLUNO UT BELLUNO</t>
  </si>
  <si>
    <t>FORNITURA N.1 FOTOCOPIATRICE - UT ADRIA</t>
  </si>
  <si>
    <t>FORNITURA N.2 FOTOCOPIATRICI - DP ROVIGO</t>
  </si>
  <si>
    <t>FORNITURA N.3 FOTOCOPIATRICI - DR VENETO</t>
  </si>
  <si>
    <t>FORNITURA N.1 FOTOCOPIATRICE - DP VENEZIA UT VENEZIA 2</t>
  </si>
  <si>
    <t>FORNITURA N.1 FOTOCOPIATRICE - UT CHIOGGIA</t>
  </si>
  <si>
    <t>FORNITURA N.4 FOTOCOPIATRICI - DP TREVISO E UT TREVISO</t>
  </si>
  <si>
    <t>FORNITURA N.1 FOTOCOPIATRICE - UT MONTEBELLUNA</t>
  </si>
  <si>
    <t>FORNITURA N.1 FOTOCOPIATRICE - SA DONA' DI PIAVE</t>
  </si>
  <si>
    <t>Manutenzione impianti elettrici uffici del Veneto Agenzia delle Entrate 16/10/2021-31/12/2021</t>
  </si>
  <si>
    <t>Manutenzione degli impianti elettrici degli uffici dipendenti dalla Direzione Regionale del Veneto. Periodo GENNAIO â€“ MARZO 2022</t>
  </si>
  <si>
    <t>Fornitura N.4 toner per Lexmark MS621DN e N.7 Lexmark MS610DN - UT VICENZA</t>
  </si>
  <si>
    <t>Fornitura di n. 15 Sedute  Serie MALTA e n. 5 Sedute Serie AVILA BURSA per gli Uffici facenti capo a questa Direzione Regionale</t>
  </si>
  <si>
    <t xml:space="preserve">VEMAR S.A.S. DI TOFFANELLO BRUNO &amp; C. (CF: 00774070270)
</t>
  </si>
  <si>
    <t>VEMAR S.A.S. DI TOFFANELLO BRUNO &amp; C. (CF: 00774070270)</t>
  </si>
  <si>
    <t>ripristino del corretto funzionamento impianto sollevamento matricola VI 1092/92, presso UPT Vicenza, e di quello avente matricola VI 1094/92, presso la sede della DP Vicenza</t>
  </si>
  <si>
    <t>Servizio di portierato presso lâ€™Ufficio Territoriale di Belluno, lâ€™Ufficio Territoriale di Padova, lâ€™Ufficio Territoriale di Rovigo e lâ€™Ufficio Territoriale di Verona. Periodo GENNAIO 2022 â€“ GIUGNO 2022</t>
  </si>
  <si>
    <t xml:space="preserve">AEROLOGISTIK S.R.L (CF: 09261030150)
AXITEA SPA (CF: 00818630188)
CIVIS SPA (CF: 80039930153)
CSA SECURITY SRL (CF: 05091610963)
SECURITALIA GROUP SERVICE S.C.P.A. (CF: 03003290131)
</t>
  </si>
  <si>
    <t>Fornitura e montaggio di arredi per il Front-office nella nuova sede dellâ€™Ufficio di Este (PD)</t>
  </si>
  <si>
    <t xml:space="preserve">ARES LINE SPA (CF: 03161590249)
CASTELARREDO S.A.S. (CF: 03597610264)
CYBER ENGINEERING SRL (CF: 00807770383)
LIGUR SYSTEM SRL (CF: 08693750963)
MAXINTERNI (CF: 02334280241)
</t>
  </si>
  <si>
    <t>FORNITURA DI N. 10.000 MASCHERINE MONOUSO FFP2 Categoria III - Certificate  ai  sensi  D.lgs. 475/1992  e  Certificata CE  - Standard: EN149:2001 + A1:2009</t>
  </si>
  <si>
    <t xml:space="preserve">GB SAFETY ITALIA (CF: 03601330156)
MEDIBERG SRL  (CF: 01471280162)
MERLO SERVIZI PER L'AGRICOLTURA DI MERLO FRANCO &amp; C. SNC (CF: 02709730283)
MULTI SERVICES (CF: 04059530164)
PAROLIN SERVICE SRL (CF: 04989600285)
PASSIONE UFFICIO DI GABRIELE VECE (CF: VCEGRL80H23L049Y)
</t>
  </si>
  <si>
    <t>PASSIONE UFFICIO DI GABRIELE VECE (CF: VCEGRL80H23L049Y)</t>
  </si>
  <si>
    <t>Servizio di sostituzione degli erogatori dellâ€™impianto aerosol presso lâ€™archivio del piano primo nellâ€™Ufficio Provinciale del Territorio di Padova, via Turazza 39</t>
  </si>
  <si>
    <t xml:space="preserve">F.M. INSTALLAZIONI SRL (CF: 03990590261)
PORTOELETTRICA SNC DI BRICCHESE (CF: 02262540277)
SIRA SISTEMI S.R.L. (CF: 04589360280)
TECNOSYSTEM SNC DI QUARTARONE  G. (CF: 04271870372)
TERMOIDRAULICA DI MASCHERA GIORGIO (CF: MSCGRG44E18G565L)
</t>
  </si>
  <si>
    <t>SIRA SISTEMI S.R.L. (CF: 04589360280)</t>
  </si>
  <si>
    <t>Manutenzione dei presidi e degli impianti antincendio degli uffici dipendenti dalla Direzione Regionale del Veneto. Periodo GENNAIO â€“ MARZO 2022</t>
  </si>
  <si>
    <t>Manutenzione degli impianti antintrusione e di videosorveglianza degli uffici dipendenti dalla Direzione Regionale del Veneto dellâ€™Agenzia delle Entrate. Periodo gennaio â€“ febbraio 2022</t>
  </si>
  <si>
    <t xml:space="preserve">SISMA S.R.L. (CF: 01411840281)
</t>
  </si>
  <si>
    <t>SISMA S.R.L. (CF: 01411840281)</t>
  </si>
  <si>
    <t>Manutenzione degli impianti elevatori degli uffici dipendenti dalla Direzione Regionale del Veneto dellâ€™Agenzia delle Entrate. Periodo gennaio â€“ febbraio 2022</t>
  </si>
  <si>
    <t>Manutenzione degli impianti termoidraulici degli uffici dipendenti dalla Direzione Regionale del Veneto. Periodo GENNAIO â€“ MARZO 2022</t>
  </si>
  <si>
    <t>FORNITURA N.6 TONER PER KYOCERA 3050 - DP VERONA</t>
  </si>
  <si>
    <t>Fornitura N.10 toner per Lexmark MS610DN per UT VERONA 2</t>
  </si>
  <si>
    <t>Fornitura e installazione di tende da interno per ufficio presso la sede dellâ€™Agenzia delle Entrate di Marghera (VE) e la nuova sede dellâ€™Ufficio di Este (PD)</t>
  </si>
  <si>
    <t xml:space="preserve">AB TENDE S.R.L (CF: 12134811004)
</t>
  </si>
  <si>
    <t>AB TENDE S.R.L (CF: 12134811004)</t>
  </si>
  <si>
    <t>SERVIZIO DI MANUTENZIONE DEGLI ARMADI COMPATTABILI IN DOTAZIONE AGLI UFFICI DELLA DR VENETO</t>
  </si>
  <si>
    <t>33-PROCEDURA NEGOZIATA PER AFFIDAMENTI SOTTO SOGLIA</t>
  </si>
  <si>
    <t>FORNITURA E INSTALLAZIONE DI TENDE DA INTERNO PER UFFICIO PRESSO LA SEDE DELL'AGENZIA DELLE ENTRATE DI MARGHERA E LA NUOVA SEDE DELL'UFFICIO DI ESTE</t>
  </si>
  <si>
    <t>FORNITURA N.30 ALTOPARLANTI Jabra Speak 410 MS</t>
  </si>
  <si>
    <t>servizio di sostituzione, con nuova fornitura, di maniglioni antipanico non CE negli uffici territoriali di Belluno, Adria e Venezia centro storico, dellâ€™Agenzia delle Entrate e nuova installazione di maniglioni antipanico presso la sede dellâ€™UPT Belluno</t>
  </si>
  <si>
    <t>servizio di sostituzione bombole di estinzione incendi presso lâ€™Ufficio Provinciale del Territorio di Vicenza - via Zampieri,22</t>
  </si>
  <si>
    <t>servizio di installazione degli scaricatori di sovratensione a protezione dellâ€™impianto elettrico dellâ€™immobile di Vicenza, via Mercato Nuovo n. 53, che ospita la sede della Direzione Provinciale di Vicenza dellâ€™Agenzia delle Entrate</t>
  </si>
  <si>
    <t>servizio di rinnovo della conformitÃ  antincendio per la sede di Vicenza, ai sensi dellâ€™art. 5 del D.P.R. 151/2011 e la redazione dei progetti di prevenzione incendi, ai sensi dellâ€™art. 3 del D.P.R. 151/2011, per le sedi di Rovigo, Adria, Legnago e Belluno</t>
  </si>
  <si>
    <t>servizio di installazione degli scaricatori di sovratensione a protezione dellâ€™impianto elettrico dellâ€™immobile di Vicenza</t>
  </si>
  <si>
    <t>verifiche periodiche e straordinarie sugli impianti di messa a terra e a protezione delle scariche atmosferiche e verifiche periodiche sugli impianti di sollevamento presenti negli edifici adibiti a sedi degli Uffici dellâ€™Agenzia delle Entrate del Veneto</t>
  </si>
  <si>
    <t>Fornitura di estintori a polvere per fuochi classe 34A-233BC, da 6 kg</t>
  </si>
  <si>
    <t>servizio di pulizia delle vetrate esterne del piano primo del compendio immobiliare di via G. De Marchi n. 16 â€“ 30175 Marghera-Venezia</t>
  </si>
  <si>
    <t>servizio di rilegatura di n. 2.000 volumi dei Servizi di PubblicitÃ  Immobiliare degli uffici provinciali di Vicenza, Bassano del Grappa, Schio e Vicenza</t>
  </si>
  <si>
    <t xml:space="preserve">fornitura di n.  150  Drum  per  Lexmark   MS 610DN  -  codice art. 50F0Z00   e  n.  60  Drum per   Lexmark  MS621DN  -  codice art.  56F0Z00   per  gli    Uffici   facenti  capo  alla   Direzione Regionale  del  Veneto     </t>
  </si>
  <si>
    <t>sostituzione degli erogatori dellâ€™impianto aerosol, presso lâ€™archivio del piano rialzato nellâ€™Ufficio Provinciale del Territorio di Padova, via Turazza 39</t>
  </si>
  <si>
    <t>servizio di verifica della vulnerabilitÃ  sismica degli immobili del Fondo Immobili Pubblici (dâ€™ora in avanti FIP) siti in Vicenza</t>
  </si>
  <si>
    <t xml:space="preserve">A.N.R. IMPIANTI S.R.L. (CF: 04903670265)
CGM S.R.L. (CF: 04252470267)
COSTRUZIONI FERRACIN S.R.L. (CF: 03383330275)
GROUP F.I.V.E. SOC. COOP. (CF: 03635000239)
IMPREDIL SRL UNIPERSONALE (CF: 04197470281)
</t>
  </si>
  <si>
    <t>IMPREDIL SRL UNIPERSONALE (CF: 04197470281)</t>
  </si>
  <si>
    <t>Fornitura ed installazione della segnaletica di indirizzo interna, esterna e di sicurezza per la nuova sede dellâ€™Ufficio Territoriale di Este</t>
  </si>
  <si>
    <t xml:space="preserve">BIEMME UFFICIO SAS (CF: 02594690287)
CARE SRL (CF: 01592530933)
CLAUDIO PISU (CF: PSICLD72A30C957O)
ERMES (CF: 02184670392)
ERREEPI DI RAPPO PAOLO MARIANO (CF: RPPPMR61P25L840P)
EVENTERIA SRL (CF: 03115401204)
PUNTOSD (CF: 03453120242)
STUDIO GR SNC (CF: 03948200278)
TOMOMOT (CF: 04031830278)
Z.P.S. SRL (CF: 03273670376)
</t>
  </si>
  <si>
    <t>ERREEPI DI RAPPO PAOLO MARIANO (CF: RPPPMR61P25L840P)</t>
  </si>
  <si>
    <t>Servizio di manutenzione programmata impianti termoidraulici in vari uffici della DR del Veneto Nov/Dic 2021</t>
  </si>
  <si>
    <t>ripristino corretto funzionamento dellâ€™impianto di sollevamento avente numero di matricola VR 2021/87,presso la sede dellâ€™agenzia delle entrate di viaArmando Diaz, 14 â€“ Legnago (VR)</t>
  </si>
  <si>
    <t>Fornitura N.12 toner per Lexmark MS621DN e N.25 Lexmark MS610DN -DP TREVISO</t>
  </si>
  <si>
    <t>Servizio di rinnovo della conformitÃ  antincendio per la sede di Vicenza via Zampieri 22 ai sensi dell'art. 5 del D.P.R. 151/2011 e la redazione dei progetti di prevenzione incendi ai sensi dell'art. 3 del D.P.R. 151/2011 per le sedi di Rovigo via Cavour 19</t>
  </si>
  <si>
    <t>FORNITURA N.30TONER PER KYOCERA 3050 - DP TREVISO</t>
  </si>
  <si>
    <t>concessione del servizio di installazione e gestione dei distributori automatici presso gli uffici dellâ€™Agenzia delle Entrate â€“ Direzione Regionale Veneto mediante affidamento diretto ex art. 36, comma 2, lett. a), D.Lgs. 50/2016</t>
  </si>
  <si>
    <t xml:space="preserve">IVS ITALIA S.P.A. (CF: 03320270162)
</t>
  </si>
  <si>
    <t>IVS ITALIA S.P.A. (CF: 03320270162)</t>
  </si>
  <si>
    <t>fornitura di Prodotti igienizzanti per le mani e per l'igiene di mobili, oggetti e superfici per gli Uffici dellâ€™Agenzia delle Entrate del Veneto, facenti capo alla Direzione Regionale del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</si>
</sst>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abSelected="1" workbookViewId="0">
      <selection activeCell="S7" sqref="S7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"ZC219FB36C"</f>
        <v>ZC219FB36C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6188</v>
      </c>
      <c r="I3" s="2">
        <v>42543</v>
      </c>
      <c r="J3" s="2">
        <v>44368</v>
      </c>
      <c r="K3">
        <v>6188</v>
      </c>
    </row>
    <row r="4" spans="1:11" x14ac:dyDescent="0.25">
      <c r="A4" t="str">
        <f>"6676605CBB"</f>
        <v>6676605CBB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6199574.79</v>
      </c>
      <c r="I4" s="2">
        <v>42522</v>
      </c>
      <c r="J4" s="2">
        <v>43852</v>
      </c>
      <c r="K4">
        <v>4190204.06</v>
      </c>
    </row>
    <row r="5" spans="1:11" x14ac:dyDescent="0.25">
      <c r="A5" t="str">
        <f>"ZB41969127"</f>
        <v>ZB41969127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19</v>
      </c>
      <c r="G5" t="s">
        <v>20</v>
      </c>
      <c r="H5">
        <v>3094</v>
      </c>
      <c r="I5" s="2">
        <v>42502</v>
      </c>
      <c r="J5" s="2">
        <v>42501</v>
      </c>
      <c r="K5">
        <v>3094</v>
      </c>
    </row>
    <row r="6" spans="1:11" x14ac:dyDescent="0.25">
      <c r="A6" t="str">
        <f>"Z08137672B"</f>
        <v>Z08137672B</v>
      </c>
      <c r="B6" t="str">
        <f t="shared" si="0"/>
        <v>06363391001</v>
      </c>
      <c r="C6" t="s">
        <v>16</v>
      </c>
      <c r="D6" t="s">
        <v>25</v>
      </c>
      <c r="E6" t="s">
        <v>26</v>
      </c>
      <c r="F6" s="1" t="s">
        <v>27</v>
      </c>
      <c r="G6" t="s">
        <v>28</v>
      </c>
      <c r="H6">
        <v>5000</v>
      </c>
      <c r="I6" s="2">
        <v>42207</v>
      </c>
      <c r="J6" s="2">
        <v>42277</v>
      </c>
      <c r="K6">
        <v>6862.02</v>
      </c>
    </row>
    <row r="7" spans="1:11" x14ac:dyDescent="0.25">
      <c r="A7" t="str">
        <f>"Z7B19FB4E0"</f>
        <v>Z7B19FB4E0</v>
      </c>
      <c r="B7" t="str">
        <f t="shared" si="0"/>
        <v>06363391001</v>
      </c>
      <c r="C7" t="s">
        <v>16</v>
      </c>
      <c r="D7" t="s">
        <v>29</v>
      </c>
      <c r="E7" t="s">
        <v>18</v>
      </c>
      <c r="F7" s="1" t="s">
        <v>19</v>
      </c>
      <c r="G7" t="s">
        <v>20</v>
      </c>
      <c r="H7">
        <v>2796</v>
      </c>
      <c r="I7" s="2">
        <v>42551</v>
      </c>
      <c r="J7" s="2">
        <v>44376</v>
      </c>
      <c r="K7">
        <v>2796</v>
      </c>
    </row>
    <row r="8" spans="1:11" x14ac:dyDescent="0.25">
      <c r="A8" t="str">
        <f>"ZA319FB5DA"</f>
        <v>ZA319FB5DA</v>
      </c>
      <c r="B8" t="str">
        <f t="shared" si="0"/>
        <v>06363391001</v>
      </c>
      <c r="C8" t="s">
        <v>16</v>
      </c>
      <c r="D8" t="s">
        <v>30</v>
      </c>
      <c r="E8" t="s">
        <v>18</v>
      </c>
      <c r="F8" s="1" t="s">
        <v>19</v>
      </c>
      <c r="G8" t="s">
        <v>20</v>
      </c>
      <c r="H8">
        <v>2796</v>
      </c>
      <c r="I8" s="2">
        <v>42538</v>
      </c>
      <c r="J8" s="2">
        <v>44363</v>
      </c>
      <c r="K8">
        <v>2796</v>
      </c>
    </row>
    <row r="9" spans="1:11" x14ac:dyDescent="0.25">
      <c r="A9" t="str">
        <f>"Z9A1A8D5D8"</f>
        <v>Z9A1A8D5D8</v>
      </c>
      <c r="B9" t="str">
        <f t="shared" si="0"/>
        <v>06363391001</v>
      </c>
      <c r="C9" t="s">
        <v>16</v>
      </c>
      <c r="D9" t="s">
        <v>31</v>
      </c>
      <c r="E9" t="s">
        <v>18</v>
      </c>
      <c r="F9" s="1" t="s">
        <v>19</v>
      </c>
      <c r="G9" t="s">
        <v>20</v>
      </c>
      <c r="H9">
        <v>3094</v>
      </c>
      <c r="I9" s="2">
        <v>42607</v>
      </c>
      <c r="J9" s="2">
        <v>44432</v>
      </c>
      <c r="K9">
        <v>3094</v>
      </c>
    </row>
    <row r="10" spans="1:11" x14ac:dyDescent="0.25">
      <c r="A10" t="str">
        <f>"Z111968F61"</f>
        <v>Z111968F61</v>
      </c>
      <c r="B10" t="str">
        <f t="shared" si="0"/>
        <v>06363391001</v>
      </c>
      <c r="C10" t="s">
        <v>16</v>
      </c>
      <c r="D10" t="s">
        <v>32</v>
      </c>
      <c r="E10" t="s">
        <v>18</v>
      </c>
      <c r="F10" s="1" t="s">
        <v>33</v>
      </c>
      <c r="G10" t="s">
        <v>34</v>
      </c>
      <c r="H10">
        <v>5210.2</v>
      </c>
      <c r="I10" s="2">
        <v>42552</v>
      </c>
      <c r="J10" s="2">
        <v>44377</v>
      </c>
      <c r="K10">
        <v>5210.2</v>
      </c>
    </row>
    <row r="11" spans="1:11" x14ac:dyDescent="0.25">
      <c r="A11" t="str">
        <f>"Z341C9FCBE"</f>
        <v>Z341C9FCBE</v>
      </c>
      <c r="B11" t="str">
        <f t="shared" si="0"/>
        <v>06363391001</v>
      </c>
      <c r="C11" t="s">
        <v>16</v>
      </c>
      <c r="D11" t="s">
        <v>35</v>
      </c>
      <c r="E11" t="s">
        <v>18</v>
      </c>
      <c r="F11" s="1" t="s">
        <v>36</v>
      </c>
      <c r="G11" t="s">
        <v>37</v>
      </c>
      <c r="H11">
        <v>1750.2</v>
      </c>
      <c r="I11" s="2">
        <v>42727</v>
      </c>
      <c r="J11" s="2">
        <v>44552</v>
      </c>
      <c r="K11">
        <v>1662.69</v>
      </c>
    </row>
    <row r="12" spans="1:11" x14ac:dyDescent="0.25">
      <c r="A12" t="str">
        <f>"ZE71CAC9DD"</f>
        <v>ZE71CAC9DD</v>
      </c>
      <c r="B12" t="str">
        <f t="shared" si="0"/>
        <v>06363391001</v>
      </c>
      <c r="C12" t="s">
        <v>16</v>
      </c>
      <c r="D12" t="s">
        <v>38</v>
      </c>
      <c r="E12" t="s">
        <v>18</v>
      </c>
      <c r="F12" s="1" t="s">
        <v>39</v>
      </c>
      <c r="G12" t="s">
        <v>40</v>
      </c>
      <c r="H12">
        <v>1798.6</v>
      </c>
      <c r="I12" s="2">
        <v>42826</v>
      </c>
      <c r="J12" s="2">
        <v>44651</v>
      </c>
      <c r="K12">
        <v>2360</v>
      </c>
    </row>
    <row r="13" spans="1:11" x14ac:dyDescent="0.25">
      <c r="A13" t="str">
        <f>"6688252825"</f>
        <v>6688252825</v>
      </c>
      <c r="B13" t="str">
        <f t="shared" si="0"/>
        <v>06363391001</v>
      </c>
      <c r="C13" t="s">
        <v>16</v>
      </c>
      <c r="D13" t="s">
        <v>41</v>
      </c>
      <c r="E13" t="s">
        <v>18</v>
      </c>
      <c r="F13" s="1" t="s">
        <v>42</v>
      </c>
      <c r="G13" t="s">
        <v>43</v>
      </c>
      <c r="H13">
        <v>952005.07</v>
      </c>
      <c r="I13" s="2">
        <v>42502</v>
      </c>
      <c r="J13" s="2">
        <v>43863</v>
      </c>
      <c r="K13">
        <v>419793.71</v>
      </c>
    </row>
    <row r="14" spans="1:11" x14ac:dyDescent="0.25">
      <c r="A14" t="str">
        <f>"ZED1D54029"</f>
        <v>ZED1D54029</v>
      </c>
      <c r="B14" t="str">
        <f t="shared" si="0"/>
        <v>06363391001</v>
      </c>
      <c r="C14" t="s">
        <v>16</v>
      </c>
      <c r="D14" t="s">
        <v>44</v>
      </c>
      <c r="E14" t="s">
        <v>18</v>
      </c>
      <c r="F14" s="1" t="s">
        <v>36</v>
      </c>
      <c r="G14" t="s">
        <v>37</v>
      </c>
      <c r="H14">
        <v>32217</v>
      </c>
      <c r="I14" s="2">
        <v>42776</v>
      </c>
      <c r="J14" s="2">
        <v>44712</v>
      </c>
      <c r="K14">
        <v>28995.3</v>
      </c>
    </row>
    <row r="15" spans="1:11" x14ac:dyDescent="0.25">
      <c r="A15" t="str">
        <f>"ZA91D5C9BA"</f>
        <v>ZA91D5C9BA</v>
      </c>
      <c r="B15" t="str">
        <f t="shared" si="0"/>
        <v>06363391001</v>
      </c>
      <c r="C15" t="s">
        <v>16</v>
      </c>
      <c r="D15" t="s">
        <v>45</v>
      </c>
      <c r="E15" t="s">
        <v>18</v>
      </c>
      <c r="F15" s="1" t="s">
        <v>36</v>
      </c>
      <c r="G15" t="s">
        <v>37</v>
      </c>
      <c r="H15">
        <v>4494.3999999999996</v>
      </c>
      <c r="I15" s="2">
        <v>42781</v>
      </c>
      <c r="J15" s="2">
        <v>44712</v>
      </c>
      <c r="K15">
        <v>4044.96</v>
      </c>
    </row>
    <row r="16" spans="1:11" x14ac:dyDescent="0.25">
      <c r="A16" t="str">
        <f>"Z281EBB47F"</f>
        <v>Z281EBB47F</v>
      </c>
      <c r="B16" t="str">
        <f t="shared" si="0"/>
        <v>06363391001</v>
      </c>
      <c r="C16" t="s">
        <v>16</v>
      </c>
      <c r="D16" t="s">
        <v>46</v>
      </c>
      <c r="E16" t="s">
        <v>18</v>
      </c>
      <c r="F16" s="1" t="s">
        <v>36</v>
      </c>
      <c r="G16" t="s">
        <v>37</v>
      </c>
      <c r="H16">
        <v>3997.4</v>
      </c>
      <c r="I16" s="2">
        <v>42879</v>
      </c>
      <c r="J16" s="2">
        <v>44804</v>
      </c>
      <c r="K16">
        <v>3397.79</v>
      </c>
    </row>
    <row r="17" spans="1:11" x14ac:dyDescent="0.25">
      <c r="A17" t="str">
        <f>"Z231EDA926"</f>
        <v>Z231EDA926</v>
      </c>
      <c r="B17" t="str">
        <f t="shared" si="0"/>
        <v>06363391001</v>
      </c>
      <c r="C17" t="s">
        <v>16</v>
      </c>
      <c r="D17" t="s">
        <v>47</v>
      </c>
      <c r="E17" t="s">
        <v>18</v>
      </c>
      <c r="F17" s="1" t="s">
        <v>36</v>
      </c>
      <c r="G17" t="s">
        <v>37</v>
      </c>
      <c r="H17">
        <v>36214.400000000001</v>
      </c>
      <c r="I17" s="2">
        <v>42887</v>
      </c>
      <c r="J17" s="2">
        <v>44910</v>
      </c>
      <c r="K17">
        <v>30782.240000000002</v>
      </c>
    </row>
    <row r="18" spans="1:11" x14ac:dyDescent="0.25">
      <c r="A18" t="str">
        <f>"0000000000"</f>
        <v>0000000000</v>
      </c>
      <c r="B18" t="str">
        <f t="shared" si="0"/>
        <v>06363391001</v>
      </c>
      <c r="C18" t="s">
        <v>16</v>
      </c>
      <c r="D18" t="s">
        <v>48</v>
      </c>
      <c r="E18" t="s">
        <v>49</v>
      </c>
      <c r="F18" s="1" t="s">
        <v>50</v>
      </c>
      <c r="G18" t="s">
        <v>51</v>
      </c>
      <c r="H18">
        <v>0</v>
      </c>
      <c r="I18" s="2">
        <v>42880</v>
      </c>
      <c r="K18">
        <v>60817.27</v>
      </c>
    </row>
    <row r="19" spans="1:11" x14ac:dyDescent="0.25">
      <c r="A19" t="str">
        <f>"7310904CD3"</f>
        <v>7310904CD3</v>
      </c>
      <c r="B19" t="str">
        <f t="shared" si="0"/>
        <v>06363391001</v>
      </c>
      <c r="C19" t="s">
        <v>16</v>
      </c>
      <c r="D19" t="s">
        <v>52</v>
      </c>
      <c r="E19" t="s">
        <v>18</v>
      </c>
      <c r="F19" s="1" t="s">
        <v>53</v>
      </c>
      <c r="G19" t="s">
        <v>54</v>
      </c>
      <c r="H19">
        <v>58167.97</v>
      </c>
      <c r="I19" s="2">
        <v>43091</v>
      </c>
      <c r="J19" s="2">
        <v>44186</v>
      </c>
      <c r="K19">
        <v>57953.53</v>
      </c>
    </row>
    <row r="20" spans="1:11" x14ac:dyDescent="0.25">
      <c r="A20" t="str">
        <f>"Z8E212228F"</f>
        <v>Z8E212228F</v>
      </c>
      <c r="B20" t="str">
        <f t="shared" si="0"/>
        <v>06363391001</v>
      </c>
      <c r="C20" t="s">
        <v>16</v>
      </c>
      <c r="D20" t="s">
        <v>55</v>
      </c>
      <c r="E20" t="s">
        <v>18</v>
      </c>
      <c r="F20" s="1" t="s">
        <v>36</v>
      </c>
      <c r="G20" t="s">
        <v>37</v>
      </c>
      <c r="H20">
        <v>4815.2</v>
      </c>
      <c r="I20" s="2">
        <v>43074</v>
      </c>
      <c r="J20" s="2">
        <v>44985</v>
      </c>
      <c r="K20">
        <v>3611.4</v>
      </c>
    </row>
    <row r="21" spans="1:11" x14ac:dyDescent="0.25">
      <c r="A21" t="str">
        <f>"ZCC212219F"</f>
        <v>ZCC212219F</v>
      </c>
      <c r="B21" t="str">
        <f t="shared" si="0"/>
        <v>06363391001</v>
      </c>
      <c r="C21" t="s">
        <v>16</v>
      </c>
      <c r="D21" t="s">
        <v>56</v>
      </c>
      <c r="E21" t="s">
        <v>18</v>
      </c>
      <c r="F21" s="1" t="s">
        <v>57</v>
      </c>
      <c r="G21" t="s">
        <v>58</v>
      </c>
      <c r="H21">
        <v>4242.8</v>
      </c>
      <c r="I21" s="2">
        <v>43074</v>
      </c>
      <c r="J21" s="2">
        <v>44985</v>
      </c>
      <c r="K21">
        <v>3181.95</v>
      </c>
    </row>
    <row r="22" spans="1:11" x14ac:dyDescent="0.25">
      <c r="A22" t="str">
        <f>"Z5C1860F25"</f>
        <v>Z5C1860F25</v>
      </c>
      <c r="B22" t="str">
        <f t="shared" si="0"/>
        <v>06363391001</v>
      </c>
      <c r="C22" t="s">
        <v>16</v>
      </c>
      <c r="D22" t="s">
        <v>59</v>
      </c>
      <c r="E22" t="s">
        <v>26</v>
      </c>
      <c r="F22" s="1" t="s">
        <v>60</v>
      </c>
      <c r="G22" t="s">
        <v>61</v>
      </c>
      <c r="H22">
        <v>4500</v>
      </c>
      <c r="I22" s="2">
        <v>42423</v>
      </c>
      <c r="J22" s="2">
        <v>43518</v>
      </c>
      <c r="K22">
        <v>1245</v>
      </c>
    </row>
    <row r="23" spans="1:11" x14ac:dyDescent="0.25">
      <c r="A23" t="str">
        <f>"73625475FC"</f>
        <v>73625475FC</v>
      </c>
      <c r="B23" t="str">
        <f t="shared" si="0"/>
        <v>06363391001</v>
      </c>
      <c r="C23" t="s">
        <v>16</v>
      </c>
      <c r="D23" t="s">
        <v>62</v>
      </c>
      <c r="E23" t="s">
        <v>18</v>
      </c>
      <c r="F23" s="1" t="s">
        <v>63</v>
      </c>
      <c r="G23" t="s">
        <v>64</v>
      </c>
      <c r="H23">
        <v>6504420.2400000002</v>
      </c>
      <c r="I23" s="2">
        <v>43126</v>
      </c>
      <c r="J23" s="2">
        <v>44217</v>
      </c>
      <c r="K23">
        <v>4477281.0199999996</v>
      </c>
    </row>
    <row r="24" spans="1:11" x14ac:dyDescent="0.25">
      <c r="A24" t="str">
        <f>"7371036355"</f>
        <v>7371036355</v>
      </c>
      <c r="B24" t="str">
        <f t="shared" si="0"/>
        <v>06363391001</v>
      </c>
      <c r="C24" t="s">
        <v>16</v>
      </c>
      <c r="D24" t="s">
        <v>65</v>
      </c>
      <c r="E24" t="s">
        <v>18</v>
      </c>
      <c r="F24" s="1" t="s">
        <v>66</v>
      </c>
      <c r="G24" t="s">
        <v>67</v>
      </c>
      <c r="H24">
        <v>0</v>
      </c>
      <c r="I24" s="2">
        <v>43221</v>
      </c>
      <c r="J24" s="2">
        <v>43585</v>
      </c>
      <c r="K24">
        <v>1027532.19</v>
      </c>
    </row>
    <row r="25" spans="1:11" x14ac:dyDescent="0.25">
      <c r="A25" t="str">
        <f>"ZD2226D3BB"</f>
        <v>ZD2226D3BB</v>
      </c>
      <c r="B25" t="str">
        <f t="shared" si="0"/>
        <v>06363391001</v>
      </c>
      <c r="C25" t="s">
        <v>16</v>
      </c>
      <c r="D25" t="s">
        <v>68</v>
      </c>
      <c r="E25" t="s">
        <v>18</v>
      </c>
      <c r="F25" s="1" t="s">
        <v>57</v>
      </c>
      <c r="G25" t="s">
        <v>58</v>
      </c>
      <c r="H25">
        <v>4242.8</v>
      </c>
      <c r="I25" s="2">
        <v>43152</v>
      </c>
      <c r="J25" s="2">
        <v>44993</v>
      </c>
      <c r="K25">
        <v>3181.95</v>
      </c>
    </row>
    <row r="26" spans="1:11" x14ac:dyDescent="0.25">
      <c r="A26" t="str">
        <f>"ZF822A5160"</f>
        <v>ZF822A5160</v>
      </c>
      <c r="B26" t="str">
        <f t="shared" si="0"/>
        <v>06363391001</v>
      </c>
      <c r="C26" t="s">
        <v>16</v>
      </c>
      <c r="D26" t="s">
        <v>69</v>
      </c>
      <c r="E26" t="s">
        <v>26</v>
      </c>
      <c r="F26" s="1" t="s">
        <v>70</v>
      </c>
      <c r="G26" t="s">
        <v>71</v>
      </c>
      <c r="H26">
        <v>36573.129999999997</v>
      </c>
      <c r="I26" s="2">
        <v>43283</v>
      </c>
      <c r="J26" s="2">
        <v>44013</v>
      </c>
      <c r="K26">
        <v>23742</v>
      </c>
    </row>
    <row r="27" spans="1:11" x14ac:dyDescent="0.25">
      <c r="A27" t="str">
        <f>"Z0A2287D46"</f>
        <v>Z0A2287D46</v>
      </c>
      <c r="B27" t="str">
        <f t="shared" si="0"/>
        <v>06363391001</v>
      </c>
      <c r="C27" t="s">
        <v>16</v>
      </c>
      <c r="D27" t="s">
        <v>72</v>
      </c>
      <c r="E27" t="s">
        <v>18</v>
      </c>
      <c r="F27" s="1" t="s">
        <v>57</v>
      </c>
      <c r="G27" t="s">
        <v>58</v>
      </c>
      <c r="H27">
        <v>23335.4</v>
      </c>
      <c r="I27" s="2">
        <v>43207</v>
      </c>
      <c r="J27" s="2">
        <v>45032</v>
      </c>
      <c r="K27">
        <v>16335.53</v>
      </c>
    </row>
    <row r="28" spans="1:11" x14ac:dyDescent="0.25">
      <c r="A28" t="str">
        <f>"707113987E"</f>
        <v>707113987E</v>
      </c>
      <c r="B28" t="str">
        <f t="shared" si="0"/>
        <v>06363391001</v>
      </c>
      <c r="C28" t="s">
        <v>16</v>
      </c>
      <c r="D28" t="s">
        <v>73</v>
      </c>
      <c r="E28" t="s">
        <v>18</v>
      </c>
      <c r="F28" s="1" t="s">
        <v>74</v>
      </c>
      <c r="G28" t="s">
        <v>75</v>
      </c>
      <c r="H28">
        <v>0</v>
      </c>
      <c r="I28" s="2">
        <v>42948</v>
      </c>
      <c r="J28" s="2">
        <v>43312</v>
      </c>
      <c r="K28">
        <v>758.6</v>
      </c>
    </row>
    <row r="29" spans="1:11" x14ac:dyDescent="0.25">
      <c r="A29" t="str">
        <f>"70687526AE"</f>
        <v>70687526AE</v>
      </c>
      <c r="B29" t="str">
        <f t="shared" si="0"/>
        <v>06363391001</v>
      </c>
      <c r="C29" t="s">
        <v>16</v>
      </c>
      <c r="D29" t="s">
        <v>76</v>
      </c>
      <c r="E29" t="s">
        <v>26</v>
      </c>
      <c r="F29" s="1" t="s">
        <v>77</v>
      </c>
      <c r="G29" t="s">
        <v>78</v>
      </c>
      <c r="H29">
        <v>72668.539999999994</v>
      </c>
      <c r="I29" s="2">
        <v>43009</v>
      </c>
      <c r="J29" s="2">
        <v>43465</v>
      </c>
      <c r="K29">
        <v>34041.589999999997</v>
      </c>
    </row>
    <row r="30" spans="1:11" x14ac:dyDescent="0.25">
      <c r="A30" t="str">
        <f>"Z642548673"</f>
        <v>Z642548673</v>
      </c>
      <c r="B30" t="str">
        <f t="shared" si="0"/>
        <v>06363391001</v>
      </c>
      <c r="C30" t="s">
        <v>16</v>
      </c>
      <c r="D30" t="s">
        <v>79</v>
      </c>
      <c r="E30" t="s">
        <v>49</v>
      </c>
      <c r="F30" s="1" t="s">
        <v>80</v>
      </c>
      <c r="G30" t="s">
        <v>71</v>
      </c>
      <c r="H30">
        <v>2080</v>
      </c>
      <c r="I30" s="2">
        <v>43395</v>
      </c>
      <c r="J30" s="2">
        <v>43395</v>
      </c>
      <c r="K30">
        <v>1920</v>
      </c>
    </row>
    <row r="31" spans="1:11" x14ac:dyDescent="0.25">
      <c r="A31" t="str">
        <f>"7787752042"</f>
        <v>7787752042</v>
      </c>
      <c r="B31" t="str">
        <f t="shared" si="0"/>
        <v>06363391001</v>
      </c>
      <c r="C31" t="s">
        <v>16</v>
      </c>
      <c r="D31" t="s">
        <v>81</v>
      </c>
      <c r="E31" t="s">
        <v>26</v>
      </c>
      <c r="F31" s="1" t="s">
        <v>82</v>
      </c>
      <c r="G31" t="s">
        <v>83</v>
      </c>
      <c r="H31">
        <v>50000</v>
      </c>
      <c r="I31" s="2">
        <v>43538</v>
      </c>
      <c r="J31" s="2">
        <v>43861</v>
      </c>
      <c r="K31">
        <v>48324.61</v>
      </c>
    </row>
    <row r="32" spans="1:11" x14ac:dyDescent="0.25">
      <c r="A32" t="str">
        <f>"Z3E2772282"</f>
        <v>Z3E2772282</v>
      </c>
      <c r="B32" t="str">
        <f t="shared" si="0"/>
        <v>06363391001</v>
      </c>
      <c r="C32" t="s">
        <v>16</v>
      </c>
      <c r="D32" t="s">
        <v>84</v>
      </c>
      <c r="E32" t="s">
        <v>18</v>
      </c>
      <c r="F32" s="1" t="s">
        <v>36</v>
      </c>
      <c r="G32" t="s">
        <v>37</v>
      </c>
      <c r="H32">
        <v>3828.6</v>
      </c>
      <c r="I32" s="2">
        <v>43530</v>
      </c>
      <c r="J32" s="2">
        <v>43616</v>
      </c>
      <c r="K32">
        <v>1914.2</v>
      </c>
    </row>
    <row r="33" spans="1:11" x14ac:dyDescent="0.25">
      <c r="A33" t="str">
        <f>"Z83289A41A"</f>
        <v>Z83289A41A</v>
      </c>
      <c r="B33" t="str">
        <f t="shared" si="0"/>
        <v>06363391001</v>
      </c>
      <c r="C33" t="s">
        <v>16</v>
      </c>
      <c r="D33" t="s">
        <v>85</v>
      </c>
      <c r="E33" t="s">
        <v>49</v>
      </c>
      <c r="F33" s="1" t="s">
        <v>86</v>
      </c>
      <c r="G33" t="s">
        <v>87</v>
      </c>
      <c r="H33">
        <v>3040</v>
      </c>
      <c r="I33" s="2">
        <v>43614</v>
      </c>
      <c r="J33" s="2">
        <v>44344</v>
      </c>
      <c r="K33">
        <v>3376</v>
      </c>
    </row>
    <row r="34" spans="1:11" x14ac:dyDescent="0.25">
      <c r="A34" t="str">
        <f>"ZAA277A596"</f>
        <v>ZAA277A596</v>
      </c>
      <c r="B34" t="str">
        <f t="shared" si="0"/>
        <v>06363391001</v>
      </c>
      <c r="C34" t="s">
        <v>16</v>
      </c>
      <c r="D34" t="s">
        <v>88</v>
      </c>
      <c r="E34" t="s">
        <v>26</v>
      </c>
      <c r="F34" s="1" t="s">
        <v>89</v>
      </c>
      <c r="G34" t="s">
        <v>90</v>
      </c>
      <c r="H34">
        <v>33216.99</v>
      </c>
      <c r="I34" s="2">
        <v>43528</v>
      </c>
      <c r="J34" s="2">
        <v>43953</v>
      </c>
      <c r="K34">
        <v>33089.65</v>
      </c>
    </row>
    <row r="35" spans="1:11" x14ac:dyDescent="0.25">
      <c r="A35" t="str">
        <f>"7341701353"</f>
        <v>7341701353</v>
      </c>
      <c r="B35" t="str">
        <f t="shared" si="0"/>
        <v>06363391001</v>
      </c>
      <c r="C35" t="s">
        <v>16</v>
      </c>
      <c r="D35" t="s">
        <v>91</v>
      </c>
      <c r="E35" t="s">
        <v>26</v>
      </c>
      <c r="F35" s="1" t="s">
        <v>92</v>
      </c>
      <c r="G35" t="s">
        <v>93</v>
      </c>
      <c r="H35">
        <v>81728.399999999994</v>
      </c>
      <c r="I35" s="2">
        <v>43282</v>
      </c>
      <c r="J35" s="2">
        <v>43738</v>
      </c>
      <c r="K35">
        <v>78436.36</v>
      </c>
    </row>
    <row r="36" spans="1:11" x14ac:dyDescent="0.25">
      <c r="A36" t="str">
        <f>"Z5028F5EDD"</f>
        <v>Z5028F5EDD</v>
      </c>
      <c r="B36" t="str">
        <f t="shared" si="0"/>
        <v>06363391001</v>
      </c>
      <c r="C36" t="s">
        <v>16</v>
      </c>
      <c r="D36" t="s">
        <v>94</v>
      </c>
      <c r="E36" t="s">
        <v>26</v>
      </c>
      <c r="F36" s="1" t="s">
        <v>95</v>
      </c>
      <c r="G36" t="s">
        <v>83</v>
      </c>
      <c r="H36">
        <v>34244</v>
      </c>
      <c r="I36" s="2">
        <v>43647</v>
      </c>
      <c r="J36" s="2">
        <v>43769</v>
      </c>
      <c r="K36">
        <v>34241.599999999999</v>
      </c>
    </row>
    <row r="37" spans="1:11" x14ac:dyDescent="0.25">
      <c r="A37" t="str">
        <f>"7921316CBE"</f>
        <v>7921316CBE</v>
      </c>
      <c r="B37" t="str">
        <f t="shared" si="0"/>
        <v>06363391001</v>
      </c>
      <c r="C37" t="s">
        <v>16</v>
      </c>
      <c r="D37" t="s">
        <v>96</v>
      </c>
      <c r="E37" t="s">
        <v>18</v>
      </c>
      <c r="F37" s="1" t="s">
        <v>97</v>
      </c>
      <c r="G37" t="s">
        <v>98</v>
      </c>
      <c r="H37">
        <v>0</v>
      </c>
      <c r="I37" s="2">
        <v>43709</v>
      </c>
      <c r="J37" s="2">
        <v>44074</v>
      </c>
      <c r="K37">
        <v>295157.90000000002</v>
      </c>
    </row>
    <row r="38" spans="1:11" x14ac:dyDescent="0.25">
      <c r="A38" t="str">
        <f>"ZC529961F8"</f>
        <v>ZC529961F8</v>
      </c>
      <c r="B38" t="str">
        <f t="shared" si="0"/>
        <v>06363391001</v>
      </c>
      <c r="C38" t="s">
        <v>16</v>
      </c>
      <c r="D38" t="s">
        <v>99</v>
      </c>
      <c r="E38" t="s">
        <v>26</v>
      </c>
      <c r="F38" s="1" t="s">
        <v>100</v>
      </c>
      <c r="G38" t="s">
        <v>101</v>
      </c>
      <c r="H38">
        <v>35000</v>
      </c>
      <c r="I38" s="2">
        <v>43843</v>
      </c>
      <c r="J38" s="2">
        <v>44469</v>
      </c>
      <c r="K38">
        <v>27162.5</v>
      </c>
    </row>
    <row r="39" spans="1:11" x14ac:dyDescent="0.25">
      <c r="A39" t="str">
        <f>"Z782B9076B"</f>
        <v>Z782B9076B</v>
      </c>
      <c r="B39" t="str">
        <f t="shared" si="0"/>
        <v>06363391001</v>
      </c>
      <c r="C39" t="s">
        <v>16</v>
      </c>
      <c r="D39" t="s">
        <v>102</v>
      </c>
      <c r="E39" t="s">
        <v>18</v>
      </c>
      <c r="F39" s="1" t="s">
        <v>36</v>
      </c>
      <c r="G39" t="s">
        <v>37</v>
      </c>
      <c r="H39">
        <v>6381</v>
      </c>
      <c r="I39" s="2">
        <v>43846</v>
      </c>
      <c r="J39" s="2">
        <v>43889</v>
      </c>
      <c r="K39">
        <v>1914.24</v>
      </c>
    </row>
    <row r="40" spans="1:11" x14ac:dyDescent="0.25">
      <c r="A40" t="str">
        <f>"7824348839"</f>
        <v>7824348839</v>
      </c>
      <c r="B40" t="str">
        <f t="shared" si="0"/>
        <v>06363391001</v>
      </c>
      <c r="C40" t="s">
        <v>16</v>
      </c>
      <c r="D40" t="s">
        <v>103</v>
      </c>
      <c r="E40" t="s">
        <v>18</v>
      </c>
      <c r="F40" s="1" t="s">
        <v>66</v>
      </c>
      <c r="G40" t="s">
        <v>67</v>
      </c>
      <c r="H40">
        <v>0</v>
      </c>
      <c r="I40" s="2">
        <v>43542</v>
      </c>
      <c r="J40" s="2">
        <v>43951</v>
      </c>
      <c r="K40">
        <v>969633.88</v>
      </c>
    </row>
    <row r="41" spans="1:11" x14ac:dyDescent="0.25">
      <c r="A41" t="str">
        <f>"ZE72C05A94"</f>
        <v>ZE72C05A94</v>
      </c>
      <c r="B41" t="str">
        <f t="shared" si="0"/>
        <v>06363391001</v>
      </c>
      <c r="C41" t="s">
        <v>16</v>
      </c>
      <c r="D41" t="s">
        <v>104</v>
      </c>
      <c r="E41" t="s">
        <v>49</v>
      </c>
      <c r="F41" s="1" t="s">
        <v>105</v>
      </c>
      <c r="G41" t="s">
        <v>106</v>
      </c>
      <c r="H41">
        <v>14318</v>
      </c>
      <c r="I41" s="2">
        <v>43878</v>
      </c>
      <c r="J41" s="2">
        <v>43906</v>
      </c>
      <c r="K41">
        <v>14318</v>
      </c>
    </row>
    <row r="42" spans="1:11" x14ac:dyDescent="0.25">
      <c r="A42" t="str">
        <f>"Z972C31E7C"</f>
        <v>Z972C31E7C</v>
      </c>
      <c r="B42" t="str">
        <f t="shared" si="0"/>
        <v>06363391001</v>
      </c>
      <c r="C42" t="s">
        <v>16</v>
      </c>
      <c r="D42" t="s">
        <v>107</v>
      </c>
      <c r="E42" t="s">
        <v>49</v>
      </c>
      <c r="F42" s="1" t="s">
        <v>108</v>
      </c>
      <c r="G42" t="s">
        <v>109</v>
      </c>
      <c r="H42">
        <v>8200</v>
      </c>
      <c r="I42" s="2">
        <v>43922</v>
      </c>
      <c r="J42" s="2">
        <v>44561</v>
      </c>
      <c r="K42">
        <v>6096</v>
      </c>
    </row>
    <row r="43" spans="1:11" x14ac:dyDescent="0.25">
      <c r="A43" t="str">
        <f>"Z212B9087B"</f>
        <v>Z212B9087B</v>
      </c>
      <c r="B43" t="str">
        <f t="shared" si="0"/>
        <v>06363391001</v>
      </c>
      <c r="C43" t="s">
        <v>16</v>
      </c>
      <c r="D43" t="s">
        <v>110</v>
      </c>
      <c r="E43" t="s">
        <v>18</v>
      </c>
      <c r="F43" s="1" t="s">
        <v>36</v>
      </c>
      <c r="G43" t="s">
        <v>37</v>
      </c>
      <c r="H43">
        <v>4433</v>
      </c>
      <c r="I43" s="2">
        <v>43846</v>
      </c>
      <c r="J43" s="2">
        <v>45700</v>
      </c>
      <c r="K43">
        <v>1551.55</v>
      </c>
    </row>
    <row r="44" spans="1:11" x14ac:dyDescent="0.25">
      <c r="A44" t="str">
        <f>"819473908E"</f>
        <v>819473908E</v>
      </c>
      <c r="B44" t="str">
        <f t="shared" si="0"/>
        <v>06363391001</v>
      </c>
      <c r="C44" t="s">
        <v>16</v>
      </c>
      <c r="D44" t="s">
        <v>111</v>
      </c>
      <c r="E44" t="s">
        <v>18</v>
      </c>
      <c r="F44" s="1" t="s">
        <v>112</v>
      </c>
      <c r="G44" t="s">
        <v>113</v>
      </c>
      <c r="H44">
        <v>0</v>
      </c>
      <c r="I44" s="2">
        <v>43922</v>
      </c>
      <c r="J44" s="2">
        <v>44286</v>
      </c>
      <c r="K44">
        <v>72683.12</v>
      </c>
    </row>
    <row r="45" spans="1:11" x14ac:dyDescent="0.25">
      <c r="A45" t="str">
        <f>"Z6E2C4EB0A"</f>
        <v>Z6E2C4EB0A</v>
      </c>
      <c r="B45" t="str">
        <f t="shared" si="0"/>
        <v>06363391001</v>
      </c>
      <c r="C45" t="s">
        <v>16</v>
      </c>
      <c r="D45" t="s">
        <v>114</v>
      </c>
      <c r="E45" t="s">
        <v>26</v>
      </c>
      <c r="F45" s="1" t="s">
        <v>115</v>
      </c>
      <c r="G45" t="s">
        <v>78</v>
      </c>
      <c r="H45">
        <v>36501.68</v>
      </c>
      <c r="I45" s="2">
        <v>43952</v>
      </c>
      <c r="J45" s="2">
        <v>44135</v>
      </c>
      <c r="K45">
        <v>29704.82</v>
      </c>
    </row>
    <row r="46" spans="1:11" x14ac:dyDescent="0.25">
      <c r="A46" t="str">
        <f>"Z492C4EADF"</f>
        <v>Z492C4EADF</v>
      </c>
      <c r="B46" t="str">
        <f t="shared" si="0"/>
        <v>06363391001</v>
      </c>
      <c r="C46" t="s">
        <v>16</v>
      </c>
      <c r="D46" t="s">
        <v>116</v>
      </c>
      <c r="E46" t="s">
        <v>26</v>
      </c>
      <c r="F46" s="1" t="s">
        <v>117</v>
      </c>
      <c r="G46" t="s">
        <v>118</v>
      </c>
      <c r="H46">
        <v>29519.919999999998</v>
      </c>
      <c r="I46" s="2">
        <v>43952</v>
      </c>
      <c r="J46" s="2">
        <v>44135</v>
      </c>
      <c r="K46">
        <v>22804.85</v>
      </c>
    </row>
    <row r="47" spans="1:11" x14ac:dyDescent="0.25">
      <c r="A47" t="str">
        <f>"Z672DCEABB"</f>
        <v>Z672DCEABB</v>
      </c>
      <c r="B47" t="str">
        <f t="shared" si="0"/>
        <v>06363391001</v>
      </c>
      <c r="C47" t="s">
        <v>16</v>
      </c>
      <c r="D47" t="s">
        <v>119</v>
      </c>
      <c r="E47" t="s">
        <v>49</v>
      </c>
      <c r="F47" s="1" t="s">
        <v>120</v>
      </c>
      <c r="G47" t="s">
        <v>121</v>
      </c>
      <c r="H47">
        <v>12613</v>
      </c>
      <c r="I47" s="2">
        <v>44042</v>
      </c>
      <c r="J47" s="2">
        <v>44104</v>
      </c>
      <c r="K47">
        <v>12613</v>
      </c>
    </row>
    <row r="48" spans="1:11" x14ac:dyDescent="0.25">
      <c r="A48" t="str">
        <f>"ZB32D8CAA9"</f>
        <v>ZB32D8CAA9</v>
      </c>
      <c r="B48" t="str">
        <f t="shared" si="0"/>
        <v>06363391001</v>
      </c>
      <c r="C48" t="s">
        <v>16</v>
      </c>
      <c r="D48" t="s">
        <v>122</v>
      </c>
      <c r="E48" t="s">
        <v>49</v>
      </c>
      <c r="F48" s="1" t="s">
        <v>123</v>
      </c>
      <c r="G48" t="s">
        <v>118</v>
      </c>
      <c r="H48">
        <v>35937</v>
      </c>
      <c r="I48" s="2">
        <v>44019</v>
      </c>
      <c r="J48" s="2">
        <v>44074</v>
      </c>
      <c r="K48">
        <v>35936.949999999997</v>
      </c>
    </row>
    <row r="49" spans="1:11" x14ac:dyDescent="0.25">
      <c r="A49" t="str">
        <f>"825922828F"</f>
        <v>825922828F</v>
      </c>
      <c r="B49" t="str">
        <f t="shared" si="0"/>
        <v>06363391001</v>
      </c>
      <c r="C49" t="s">
        <v>16</v>
      </c>
      <c r="D49" t="s">
        <v>124</v>
      </c>
      <c r="E49" t="s">
        <v>18</v>
      </c>
      <c r="F49" s="1" t="s">
        <v>66</v>
      </c>
      <c r="G49" t="s">
        <v>67</v>
      </c>
      <c r="H49">
        <v>0</v>
      </c>
      <c r="I49" s="2">
        <v>43983</v>
      </c>
      <c r="J49" s="2">
        <v>44347</v>
      </c>
      <c r="K49">
        <v>847250.81</v>
      </c>
    </row>
    <row r="50" spans="1:11" x14ac:dyDescent="0.25">
      <c r="A50" t="str">
        <f>"Z5E2C4EAA6"</f>
        <v>Z5E2C4EAA6</v>
      </c>
      <c r="B50" t="str">
        <f t="shared" si="0"/>
        <v>06363391001</v>
      </c>
      <c r="C50" t="s">
        <v>16</v>
      </c>
      <c r="D50" t="s">
        <v>125</v>
      </c>
      <c r="E50" t="s">
        <v>26</v>
      </c>
      <c r="F50" s="1" t="s">
        <v>126</v>
      </c>
      <c r="G50" t="s">
        <v>127</v>
      </c>
      <c r="H50">
        <v>39934.35</v>
      </c>
      <c r="I50" s="2">
        <v>43952</v>
      </c>
      <c r="J50" s="2">
        <v>44104</v>
      </c>
      <c r="K50">
        <v>37007.75</v>
      </c>
    </row>
    <row r="51" spans="1:11" x14ac:dyDescent="0.25">
      <c r="A51" t="str">
        <f>"8234853FA8"</f>
        <v>8234853FA8</v>
      </c>
      <c r="B51" t="str">
        <f t="shared" si="0"/>
        <v>06363391001</v>
      </c>
      <c r="C51" t="s">
        <v>16</v>
      </c>
      <c r="D51" t="s">
        <v>128</v>
      </c>
      <c r="E51" t="s">
        <v>26</v>
      </c>
      <c r="F51" s="1" t="s">
        <v>129</v>
      </c>
      <c r="G51" t="s">
        <v>118</v>
      </c>
      <c r="H51">
        <v>66000</v>
      </c>
      <c r="I51" s="2">
        <v>43952</v>
      </c>
      <c r="J51" s="2">
        <v>44104</v>
      </c>
      <c r="K51">
        <v>59731.31</v>
      </c>
    </row>
    <row r="52" spans="1:11" x14ac:dyDescent="0.25">
      <c r="A52" t="str">
        <f>"8234871E83"</f>
        <v>8234871E83</v>
      </c>
      <c r="B52" t="str">
        <f t="shared" si="0"/>
        <v>06363391001</v>
      </c>
      <c r="C52" t="s">
        <v>16</v>
      </c>
      <c r="D52" t="s">
        <v>130</v>
      </c>
      <c r="E52" t="s">
        <v>26</v>
      </c>
      <c r="F52" s="1" t="s">
        <v>131</v>
      </c>
      <c r="G52" t="s">
        <v>118</v>
      </c>
      <c r="H52">
        <v>84536.83</v>
      </c>
      <c r="I52" s="2">
        <v>43952</v>
      </c>
      <c r="J52" s="2">
        <v>44104</v>
      </c>
      <c r="K52">
        <v>84523.74</v>
      </c>
    </row>
    <row r="53" spans="1:11" x14ac:dyDescent="0.25">
      <c r="A53" t="str">
        <f>"8381484B64"</f>
        <v>8381484B64</v>
      </c>
      <c r="B53" t="str">
        <f t="shared" si="0"/>
        <v>06363391001</v>
      </c>
      <c r="C53" t="s">
        <v>16</v>
      </c>
      <c r="D53" t="s">
        <v>132</v>
      </c>
      <c r="E53" t="s">
        <v>18</v>
      </c>
      <c r="F53" s="1" t="s">
        <v>133</v>
      </c>
      <c r="G53" s="1" t="s">
        <v>133</v>
      </c>
      <c r="H53">
        <v>88742.71</v>
      </c>
      <c r="I53" s="2">
        <v>44044</v>
      </c>
      <c r="J53" s="2">
        <v>45138</v>
      </c>
      <c r="K53">
        <v>28726</v>
      </c>
    </row>
    <row r="54" spans="1:11" x14ac:dyDescent="0.25">
      <c r="A54" t="str">
        <f>"Z1B2DE7ADE"</f>
        <v>Z1B2DE7ADE</v>
      </c>
      <c r="B54" t="str">
        <f t="shared" si="0"/>
        <v>06363391001</v>
      </c>
      <c r="C54" t="s">
        <v>16</v>
      </c>
      <c r="D54" t="s">
        <v>134</v>
      </c>
      <c r="E54" t="s">
        <v>49</v>
      </c>
      <c r="F54" s="1" t="s">
        <v>135</v>
      </c>
      <c r="G54" t="s">
        <v>136</v>
      </c>
      <c r="H54">
        <v>39500</v>
      </c>
      <c r="I54" s="2">
        <v>44050</v>
      </c>
      <c r="J54" s="2">
        <v>44233</v>
      </c>
      <c r="K54">
        <v>39499.65</v>
      </c>
    </row>
    <row r="55" spans="1:11" x14ac:dyDescent="0.25">
      <c r="A55" t="str">
        <f>"ZCE2D5F19B"</f>
        <v>ZCE2D5F19B</v>
      </c>
      <c r="B55" t="str">
        <f t="shared" si="0"/>
        <v>06363391001</v>
      </c>
      <c r="C55" t="s">
        <v>16</v>
      </c>
      <c r="D55" t="s">
        <v>137</v>
      </c>
      <c r="E55" t="s">
        <v>26</v>
      </c>
      <c r="F55" s="1" t="s">
        <v>138</v>
      </c>
      <c r="G55" t="s">
        <v>101</v>
      </c>
      <c r="H55">
        <v>29148</v>
      </c>
      <c r="I55" s="2">
        <v>44000</v>
      </c>
      <c r="K55">
        <v>28048.1</v>
      </c>
    </row>
    <row r="56" spans="1:11" x14ac:dyDescent="0.25">
      <c r="A56" t="str">
        <f>"ZC32E7F6B0"</f>
        <v>ZC32E7F6B0</v>
      </c>
      <c r="B56" t="str">
        <f t="shared" si="0"/>
        <v>06363391001</v>
      </c>
      <c r="C56" t="s">
        <v>16</v>
      </c>
      <c r="D56" t="s">
        <v>139</v>
      </c>
      <c r="E56" t="s">
        <v>49</v>
      </c>
      <c r="F56" s="1" t="s">
        <v>140</v>
      </c>
      <c r="G56" t="s">
        <v>127</v>
      </c>
      <c r="H56">
        <v>43174.36</v>
      </c>
      <c r="I56" s="2">
        <v>44105</v>
      </c>
      <c r="J56" s="2">
        <v>44301</v>
      </c>
      <c r="K56">
        <v>40280.28</v>
      </c>
    </row>
    <row r="57" spans="1:11" x14ac:dyDescent="0.25">
      <c r="A57" t="str">
        <f>"ZF72E7F6FA"</f>
        <v>ZF72E7F6FA</v>
      </c>
      <c r="B57" t="str">
        <f t="shared" si="0"/>
        <v>06363391001</v>
      </c>
      <c r="C57" t="s">
        <v>16</v>
      </c>
      <c r="D57" t="s">
        <v>141</v>
      </c>
      <c r="E57" t="s">
        <v>49</v>
      </c>
      <c r="F57" s="1" t="s">
        <v>123</v>
      </c>
      <c r="G57" t="s">
        <v>118</v>
      </c>
      <c r="H57">
        <v>43323.58</v>
      </c>
      <c r="I57" s="2">
        <v>44105</v>
      </c>
      <c r="J57" s="2">
        <v>44301</v>
      </c>
      <c r="K57">
        <v>43319.07</v>
      </c>
    </row>
    <row r="58" spans="1:11" x14ac:dyDescent="0.25">
      <c r="A58" t="str">
        <f>"ZE22E7F733"</f>
        <v>ZE22E7F733</v>
      </c>
      <c r="B58" t="str">
        <f t="shared" si="0"/>
        <v>06363391001</v>
      </c>
      <c r="C58" t="s">
        <v>16</v>
      </c>
      <c r="D58" t="s">
        <v>142</v>
      </c>
      <c r="E58" t="s">
        <v>49</v>
      </c>
      <c r="F58" s="1" t="s">
        <v>123</v>
      </c>
      <c r="G58" t="s">
        <v>118</v>
      </c>
      <c r="H58">
        <v>42943.7</v>
      </c>
      <c r="I58" s="2">
        <v>44105</v>
      </c>
      <c r="J58" s="2">
        <v>44316</v>
      </c>
      <c r="K58">
        <v>42943.78</v>
      </c>
    </row>
    <row r="59" spans="1:11" x14ac:dyDescent="0.25">
      <c r="A59" t="str">
        <f>"Z122E79209"</f>
        <v>Z122E79209</v>
      </c>
      <c r="B59" t="str">
        <f t="shared" si="0"/>
        <v>06363391001</v>
      </c>
      <c r="C59" t="s">
        <v>16</v>
      </c>
      <c r="D59" t="s">
        <v>143</v>
      </c>
      <c r="E59" t="s">
        <v>49</v>
      </c>
      <c r="F59" s="1" t="s">
        <v>144</v>
      </c>
      <c r="G59" t="s">
        <v>145</v>
      </c>
      <c r="H59">
        <v>27621</v>
      </c>
      <c r="I59" s="2">
        <v>44105</v>
      </c>
      <c r="J59" s="2">
        <v>44227</v>
      </c>
      <c r="K59">
        <v>15065.02</v>
      </c>
    </row>
    <row r="60" spans="1:11" x14ac:dyDescent="0.25">
      <c r="A60" t="str">
        <f>"Z982E791E0"</f>
        <v>Z982E791E0</v>
      </c>
      <c r="B60" t="str">
        <f t="shared" si="0"/>
        <v>06363391001</v>
      </c>
      <c r="C60" t="s">
        <v>16</v>
      </c>
      <c r="D60" t="s">
        <v>146</v>
      </c>
      <c r="E60" t="s">
        <v>49</v>
      </c>
      <c r="F60" s="1" t="s">
        <v>147</v>
      </c>
      <c r="G60" t="s">
        <v>93</v>
      </c>
      <c r="H60">
        <v>40189</v>
      </c>
      <c r="I60" s="2">
        <v>44105</v>
      </c>
      <c r="J60" s="2">
        <v>44347</v>
      </c>
      <c r="K60">
        <v>33371.879999999997</v>
      </c>
    </row>
    <row r="61" spans="1:11" x14ac:dyDescent="0.25">
      <c r="A61" t="str">
        <f>"Z2E2E562DF"</f>
        <v>Z2E2E562DF</v>
      </c>
      <c r="B61" t="str">
        <f t="shared" si="0"/>
        <v>06363391001</v>
      </c>
      <c r="C61" t="s">
        <v>16</v>
      </c>
      <c r="D61" t="s">
        <v>148</v>
      </c>
      <c r="E61" t="s">
        <v>49</v>
      </c>
      <c r="F61" s="1" t="s">
        <v>36</v>
      </c>
      <c r="G61" t="s">
        <v>37</v>
      </c>
      <c r="H61">
        <v>424</v>
      </c>
      <c r="I61" s="2">
        <v>44091</v>
      </c>
      <c r="J61" s="2">
        <v>44455</v>
      </c>
      <c r="K61">
        <v>424</v>
      </c>
    </row>
    <row r="62" spans="1:11" x14ac:dyDescent="0.25">
      <c r="A62" t="str">
        <f>"Z572E56323"</f>
        <v>Z572E56323</v>
      </c>
      <c r="B62" t="str">
        <f t="shared" si="0"/>
        <v>06363391001</v>
      </c>
      <c r="C62" t="s">
        <v>16</v>
      </c>
      <c r="D62" t="s">
        <v>149</v>
      </c>
      <c r="E62" t="s">
        <v>49</v>
      </c>
      <c r="F62" s="1" t="s">
        <v>36</v>
      </c>
      <c r="G62" t="s">
        <v>37</v>
      </c>
      <c r="H62">
        <v>276</v>
      </c>
      <c r="I62" s="2">
        <v>44091</v>
      </c>
      <c r="J62" s="2">
        <v>44456</v>
      </c>
      <c r="K62">
        <v>276</v>
      </c>
    </row>
    <row r="63" spans="1:11" x14ac:dyDescent="0.25">
      <c r="A63" t="str">
        <f>"ZD02E49E52"</f>
        <v>ZD02E49E52</v>
      </c>
      <c r="B63" t="str">
        <f t="shared" si="0"/>
        <v>06363391001</v>
      </c>
      <c r="C63" t="s">
        <v>16</v>
      </c>
      <c r="D63" t="s">
        <v>150</v>
      </c>
      <c r="E63" t="s">
        <v>49</v>
      </c>
      <c r="F63" s="1" t="s">
        <v>36</v>
      </c>
      <c r="G63" t="s">
        <v>37</v>
      </c>
      <c r="H63">
        <v>424</v>
      </c>
      <c r="I63" s="2">
        <v>44091</v>
      </c>
      <c r="J63" s="2">
        <v>44456</v>
      </c>
      <c r="K63">
        <v>424</v>
      </c>
    </row>
    <row r="64" spans="1:11" x14ac:dyDescent="0.25">
      <c r="A64" t="str">
        <f>"ZE22E72E34"</f>
        <v>ZE22E72E34</v>
      </c>
      <c r="B64" t="str">
        <f t="shared" si="0"/>
        <v>06363391001</v>
      </c>
      <c r="C64" t="s">
        <v>16</v>
      </c>
      <c r="D64" t="s">
        <v>151</v>
      </c>
      <c r="E64" t="s">
        <v>49</v>
      </c>
      <c r="F64" s="1" t="s">
        <v>36</v>
      </c>
      <c r="G64" t="s">
        <v>37</v>
      </c>
      <c r="H64">
        <v>276</v>
      </c>
      <c r="I64" s="2">
        <v>44097</v>
      </c>
      <c r="J64" s="2">
        <v>44462</v>
      </c>
      <c r="K64">
        <v>276</v>
      </c>
    </row>
    <row r="65" spans="1:11" x14ac:dyDescent="0.25">
      <c r="A65" t="str">
        <f>"Z3C2E72E90"</f>
        <v>Z3C2E72E90</v>
      </c>
      <c r="B65" t="str">
        <f t="shared" si="0"/>
        <v>06363391001</v>
      </c>
      <c r="C65" t="s">
        <v>16</v>
      </c>
      <c r="D65" t="s">
        <v>152</v>
      </c>
      <c r="E65" t="s">
        <v>49</v>
      </c>
      <c r="F65" s="1" t="s">
        <v>36</v>
      </c>
      <c r="G65" t="s">
        <v>37</v>
      </c>
      <c r="H65">
        <v>700</v>
      </c>
      <c r="I65" s="2">
        <v>44097</v>
      </c>
      <c r="J65" s="2">
        <v>44462</v>
      </c>
      <c r="K65">
        <v>886.66</v>
      </c>
    </row>
    <row r="66" spans="1:11" x14ac:dyDescent="0.25">
      <c r="A66" t="str">
        <f>"8390461B72"</f>
        <v>8390461B72</v>
      </c>
      <c r="B66" t="str">
        <f t="shared" si="0"/>
        <v>06363391001</v>
      </c>
      <c r="C66" t="s">
        <v>16</v>
      </c>
      <c r="D66" t="s">
        <v>153</v>
      </c>
      <c r="E66" t="s">
        <v>18</v>
      </c>
      <c r="F66" s="1" t="s">
        <v>154</v>
      </c>
      <c r="G66" t="s">
        <v>155</v>
      </c>
      <c r="H66">
        <v>382919.93</v>
      </c>
      <c r="I66" s="2">
        <v>44075</v>
      </c>
      <c r="J66" s="2">
        <v>45169</v>
      </c>
      <c r="K66">
        <v>107205.41</v>
      </c>
    </row>
    <row r="67" spans="1:11" x14ac:dyDescent="0.25">
      <c r="A67" t="str">
        <f>"8330698577"</f>
        <v>8330698577</v>
      </c>
      <c r="B67" t="str">
        <f t="shared" ref="B67:B130" si="1">"06363391001"</f>
        <v>06363391001</v>
      </c>
      <c r="C67" t="s">
        <v>16</v>
      </c>
      <c r="D67" t="s">
        <v>156</v>
      </c>
      <c r="E67" t="s">
        <v>18</v>
      </c>
      <c r="F67" s="1" t="s">
        <v>112</v>
      </c>
      <c r="G67" t="s">
        <v>113</v>
      </c>
      <c r="H67">
        <v>0</v>
      </c>
      <c r="I67" s="2">
        <v>44075</v>
      </c>
      <c r="J67" s="2">
        <v>44439</v>
      </c>
      <c r="K67">
        <v>293497.52</v>
      </c>
    </row>
    <row r="68" spans="1:11" x14ac:dyDescent="0.25">
      <c r="A68" t="str">
        <f>"ZF52F08E9C"</f>
        <v>ZF52F08E9C</v>
      </c>
      <c r="B68" t="str">
        <f t="shared" si="1"/>
        <v>06363391001</v>
      </c>
      <c r="C68" t="s">
        <v>16</v>
      </c>
      <c r="D68" t="s">
        <v>157</v>
      </c>
      <c r="E68" t="s">
        <v>49</v>
      </c>
      <c r="F68" s="1" t="s">
        <v>120</v>
      </c>
      <c r="G68" t="s">
        <v>121</v>
      </c>
      <c r="H68">
        <v>1300</v>
      </c>
      <c r="I68" s="2">
        <v>44139</v>
      </c>
      <c r="J68" s="2">
        <v>44196</v>
      </c>
      <c r="K68">
        <v>1300</v>
      </c>
    </row>
    <row r="69" spans="1:11" x14ac:dyDescent="0.25">
      <c r="A69" t="str">
        <f>"ZEA2F0CD56"</f>
        <v>ZEA2F0CD56</v>
      </c>
      <c r="B69" t="str">
        <f t="shared" si="1"/>
        <v>06363391001</v>
      </c>
      <c r="C69" t="s">
        <v>16</v>
      </c>
      <c r="D69" t="s">
        <v>158</v>
      </c>
      <c r="E69" t="s">
        <v>49</v>
      </c>
      <c r="F69" s="1" t="s">
        <v>123</v>
      </c>
      <c r="G69" t="s">
        <v>118</v>
      </c>
      <c r="H69">
        <v>39900</v>
      </c>
      <c r="I69" s="2">
        <v>44140</v>
      </c>
      <c r="J69" s="2">
        <v>44255</v>
      </c>
      <c r="K69">
        <v>39900</v>
      </c>
    </row>
    <row r="70" spans="1:11" x14ac:dyDescent="0.25">
      <c r="A70" t="str">
        <f>"ZCD2F40DC8"</f>
        <v>ZCD2F40DC8</v>
      </c>
      <c r="B70" t="str">
        <f t="shared" si="1"/>
        <v>06363391001</v>
      </c>
      <c r="C70" t="s">
        <v>16</v>
      </c>
      <c r="D70" t="s">
        <v>159</v>
      </c>
      <c r="E70" t="s">
        <v>49</v>
      </c>
      <c r="F70" s="1" t="s">
        <v>160</v>
      </c>
      <c r="G70" t="s">
        <v>161</v>
      </c>
      <c r="H70">
        <v>1460</v>
      </c>
      <c r="I70" s="2">
        <v>44197</v>
      </c>
      <c r="J70" s="2">
        <v>44561</v>
      </c>
      <c r="K70">
        <v>1460</v>
      </c>
    </row>
    <row r="71" spans="1:11" x14ac:dyDescent="0.25">
      <c r="A71" t="str">
        <f>"84857148B6"</f>
        <v>84857148B6</v>
      </c>
      <c r="B71" t="str">
        <f t="shared" si="1"/>
        <v>06363391001</v>
      </c>
      <c r="C71" t="s">
        <v>16</v>
      </c>
      <c r="D71" t="s">
        <v>162</v>
      </c>
      <c r="E71" t="s">
        <v>18</v>
      </c>
      <c r="F71" s="1" t="s">
        <v>163</v>
      </c>
      <c r="G71" t="s">
        <v>164</v>
      </c>
      <c r="H71">
        <v>147101.35999999999</v>
      </c>
      <c r="I71" s="2">
        <v>44145</v>
      </c>
      <c r="J71" s="2">
        <v>44500</v>
      </c>
      <c r="K71">
        <v>68740.59</v>
      </c>
    </row>
    <row r="72" spans="1:11" x14ac:dyDescent="0.25">
      <c r="A72" t="str">
        <f>"Z382E7BCA2"</f>
        <v>Z382E7BCA2</v>
      </c>
      <c r="B72" t="str">
        <f t="shared" si="1"/>
        <v>06363391001</v>
      </c>
      <c r="C72" t="s">
        <v>16</v>
      </c>
      <c r="D72" t="s">
        <v>165</v>
      </c>
      <c r="E72" t="s">
        <v>49</v>
      </c>
      <c r="F72" s="1" t="s">
        <v>36</v>
      </c>
      <c r="G72" t="s">
        <v>37</v>
      </c>
      <c r="H72">
        <v>276</v>
      </c>
      <c r="I72" s="2">
        <v>44102</v>
      </c>
      <c r="J72" s="2">
        <v>44467</v>
      </c>
      <c r="K72">
        <v>276</v>
      </c>
    </row>
    <row r="73" spans="1:11" x14ac:dyDescent="0.25">
      <c r="A73" t="str">
        <f>"ZE82EEE67C"</f>
        <v>ZE82EEE67C</v>
      </c>
      <c r="B73" t="str">
        <f t="shared" si="1"/>
        <v>06363391001</v>
      </c>
      <c r="C73" t="s">
        <v>16</v>
      </c>
      <c r="D73" t="s">
        <v>166</v>
      </c>
      <c r="E73" t="s">
        <v>49</v>
      </c>
      <c r="F73" s="1" t="s">
        <v>36</v>
      </c>
      <c r="G73" t="s">
        <v>37</v>
      </c>
      <c r="H73">
        <v>424</v>
      </c>
      <c r="I73" s="2">
        <v>44130</v>
      </c>
      <c r="J73" s="2">
        <v>44495</v>
      </c>
      <c r="K73">
        <v>424</v>
      </c>
    </row>
    <row r="74" spans="1:11" x14ac:dyDescent="0.25">
      <c r="A74" t="str">
        <f>"ZDC2EEE72C"</f>
        <v>ZDC2EEE72C</v>
      </c>
      <c r="B74" t="str">
        <f t="shared" si="1"/>
        <v>06363391001</v>
      </c>
      <c r="C74" t="s">
        <v>16</v>
      </c>
      <c r="D74" t="s">
        <v>167</v>
      </c>
      <c r="E74" t="s">
        <v>49</v>
      </c>
      <c r="F74" s="1" t="s">
        <v>36</v>
      </c>
      <c r="G74" t="s">
        <v>37</v>
      </c>
      <c r="H74">
        <v>276</v>
      </c>
      <c r="I74" s="2">
        <v>44130</v>
      </c>
      <c r="J74" s="2">
        <v>44495</v>
      </c>
      <c r="K74">
        <v>276</v>
      </c>
    </row>
    <row r="75" spans="1:11" x14ac:dyDescent="0.25">
      <c r="A75" t="str">
        <f>"Z812EEE62D"</f>
        <v>Z812EEE62D</v>
      </c>
      <c r="B75" t="str">
        <f t="shared" si="1"/>
        <v>06363391001</v>
      </c>
      <c r="C75" t="s">
        <v>16</v>
      </c>
      <c r="D75" t="s">
        <v>168</v>
      </c>
      <c r="E75" t="s">
        <v>49</v>
      </c>
      <c r="F75" s="1" t="s">
        <v>36</v>
      </c>
      <c r="G75" t="s">
        <v>37</v>
      </c>
      <c r="H75">
        <v>212</v>
      </c>
      <c r="I75" s="2">
        <v>44130</v>
      </c>
      <c r="J75" s="2">
        <v>44495</v>
      </c>
      <c r="K75">
        <v>212</v>
      </c>
    </row>
    <row r="76" spans="1:11" x14ac:dyDescent="0.25">
      <c r="A76" t="str">
        <f>"Z542EEE6CB"</f>
        <v>Z542EEE6CB</v>
      </c>
      <c r="B76" t="str">
        <f t="shared" si="1"/>
        <v>06363391001</v>
      </c>
      <c r="C76" t="s">
        <v>16</v>
      </c>
      <c r="D76" t="s">
        <v>169</v>
      </c>
      <c r="E76" t="s">
        <v>49</v>
      </c>
      <c r="F76" s="1" t="s">
        <v>36</v>
      </c>
      <c r="G76" t="s">
        <v>37</v>
      </c>
      <c r="H76">
        <v>848</v>
      </c>
      <c r="I76" s="2">
        <v>44130</v>
      </c>
      <c r="J76" s="2">
        <v>44495</v>
      </c>
      <c r="K76">
        <v>848</v>
      </c>
    </row>
    <row r="77" spans="1:11" x14ac:dyDescent="0.25">
      <c r="A77" t="str">
        <f>"Z942F0A678"</f>
        <v>Z942F0A678</v>
      </c>
      <c r="B77" t="str">
        <f t="shared" si="1"/>
        <v>06363391001</v>
      </c>
      <c r="C77" t="s">
        <v>16</v>
      </c>
      <c r="D77" t="s">
        <v>170</v>
      </c>
      <c r="E77" t="s">
        <v>49</v>
      </c>
      <c r="F77" s="1" t="s">
        <v>36</v>
      </c>
      <c r="G77" t="s">
        <v>37</v>
      </c>
      <c r="H77">
        <v>552</v>
      </c>
      <c r="I77" s="2">
        <v>44137</v>
      </c>
      <c r="J77" s="2">
        <v>44502</v>
      </c>
      <c r="K77">
        <v>552</v>
      </c>
    </row>
    <row r="78" spans="1:11" x14ac:dyDescent="0.25">
      <c r="A78" t="str">
        <f>"Z662F0A6D1"</f>
        <v>Z662F0A6D1</v>
      </c>
      <c r="B78" t="str">
        <f t="shared" si="1"/>
        <v>06363391001</v>
      </c>
      <c r="C78" t="s">
        <v>16</v>
      </c>
      <c r="D78" t="s">
        <v>171</v>
      </c>
      <c r="E78" t="s">
        <v>49</v>
      </c>
      <c r="F78" s="1" t="s">
        <v>36</v>
      </c>
      <c r="G78" t="s">
        <v>37</v>
      </c>
      <c r="H78">
        <v>1380</v>
      </c>
      <c r="I78" s="2">
        <v>44137</v>
      </c>
      <c r="J78" s="2">
        <v>44502</v>
      </c>
      <c r="K78">
        <v>1380</v>
      </c>
    </row>
    <row r="79" spans="1:11" x14ac:dyDescent="0.25">
      <c r="A79" t="str">
        <f>"Z6C2F61D9A"</f>
        <v>Z6C2F61D9A</v>
      </c>
      <c r="B79" t="str">
        <f t="shared" si="1"/>
        <v>06363391001</v>
      </c>
      <c r="C79" t="s">
        <v>16</v>
      </c>
      <c r="D79" t="s">
        <v>172</v>
      </c>
      <c r="E79" t="s">
        <v>49</v>
      </c>
      <c r="F79" s="1" t="s">
        <v>173</v>
      </c>
      <c r="G79" t="s">
        <v>78</v>
      </c>
      <c r="H79">
        <v>12596.88</v>
      </c>
      <c r="I79" s="2">
        <v>44197</v>
      </c>
      <c r="J79" s="2">
        <v>44286</v>
      </c>
      <c r="K79">
        <v>12463.01</v>
      </c>
    </row>
    <row r="80" spans="1:11" x14ac:dyDescent="0.25">
      <c r="A80" t="str">
        <f>"ZEB2F0A75E"</f>
        <v>ZEB2F0A75E</v>
      </c>
      <c r="B80" t="str">
        <f t="shared" si="1"/>
        <v>06363391001</v>
      </c>
      <c r="C80" t="s">
        <v>16</v>
      </c>
      <c r="D80" t="s">
        <v>174</v>
      </c>
      <c r="E80" t="s">
        <v>49</v>
      </c>
      <c r="F80" s="1" t="s">
        <v>36</v>
      </c>
      <c r="G80" t="s">
        <v>37</v>
      </c>
      <c r="H80">
        <v>636</v>
      </c>
      <c r="I80" s="2">
        <v>44137</v>
      </c>
      <c r="J80" s="2">
        <v>44502</v>
      </c>
      <c r="K80">
        <v>636</v>
      </c>
    </row>
    <row r="81" spans="1:11" x14ac:dyDescent="0.25">
      <c r="A81" t="str">
        <f>"Z452F0A7BA"</f>
        <v>Z452F0A7BA</v>
      </c>
      <c r="B81" t="str">
        <f t="shared" si="1"/>
        <v>06363391001</v>
      </c>
      <c r="C81" t="s">
        <v>16</v>
      </c>
      <c r="D81" t="s">
        <v>175</v>
      </c>
      <c r="E81" t="s">
        <v>49</v>
      </c>
      <c r="F81" s="1" t="s">
        <v>36</v>
      </c>
      <c r="G81" t="s">
        <v>37</v>
      </c>
      <c r="H81">
        <v>424</v>
      </c>
      <c r="I81" s="2">
        <v>44137</v>
      </c>
      <c r="J81" s="2">
        <v>44502</v>
      </c>
      <c r="K81">
        <v>424</v>
      </c>
    </row>
    <row r="82" spans="1:11" x14ac:dyDescent="0.25">
      <c r="A82" t="str">
        <f>"ZC32F0A85A"</f>
        <v>ZC32F0A85A</v>
      </c>
      <c r="B82" t="str">
        <f t="shared" si="1"/>
        <v>06363391001</v>
      </c>
      <c r="C82" t="s">
        <v>16</v>
      </c>
      <c r="D82" t="s">
        <v>176</v>
      </c>
      <c r="E82" t="s">
        <v>49</v>
      </c>
      <c r="F82" s="1" t="s">
        <v>36</v>
      </c>
      <c r="G82" t="s">
        <v>37</v>
      </c>
      <c r="H82">
        <v>212</v>
      </c>
      <c r="I82" s="2">
        <v>44137</v>
      </c>
      <c r="J82" s="2">
        <v>44502</v>
      </c>
      <c r="K82">
        <v>212</v>
      </c>
    </row>
    <row r="83" spans="1:11" x14ac:dyDescent="0.25">
      <c r="A83" t="str">
        <f>"ZE02F0AB44"</f>
        <v>ZE02F0AB44</v>
      </c>
      <c r="B83" t="str">
        <f t="shared" si="1"/>
        <v>06363391001</v>
      </c>
      <c r="C83" t="s">
        <v>16</v>
      </c>
      <c r="D83" t="s">
        <v>177</v>
      </c>
      <c r="E83" t="s">
        <v>49</v>
      </c>
      <c r="F83" s="1" t="s">
        <v>36</v>
      </c>
      <c r="G83" t="s">
        <v>37</v>
      </c>
      <c r="H83">
        <v>212</v>
      </c>
      <c r="I83" s="2">
        <v>44137</v>
      </c>
      <c r="J83" s="2">
        <v>44502</v>
      </c>
      <c r="K83">
        <v>212</v>
      </c>
    </row>
    <row r="84" spans="1:11" x14ac:dyDescent="0.25">
      <c r="A84" t="str">
        <f>"ZB62F0ABB6"</f>
        <v>ZB62F0ABB6</v>
      </c>
      <c r="B84" t="str">
        <f t="shared" si="1"/>
        <v>06363391001</v>
      </c>
      <c r="C84" t="s">
        <v>16</v>
      </c>
      <c r="D84" t="s">
        <v>178</v>
      </c>
      <c r="E84" t="s">
        <v>49</v>
      </c>
      <c r="F84" s="1" t="s">
        <v>36</v>
      </c>
      <c r="G84" t="s">
        <v>37</v>
      </c>
      <c r="H84">
        <v>212</v>
      </c>
      <c r="I84" s="2">
        <v>44137</v>
      </c>
      <c r="J84" s="2">
        <v>44502</v>
      </c>
      <c r="K84">
        <v>212</v>
      </c>
    </row>
    <row r="85" spans="1:11" x14ac:dyDescent="0.25">
      <c r="A85" t="str">
        <f>"Z6E2F0ACE5"</f>
        <v>Z6E2F0ACE5</v>
      </c>
      <c r="B85" t="str">
        <f t="shared" si="1"/>
        <v>06363391001</v>
      </c>
      <c r="C85" t="s">
        <v>16</v>
      </c>
      <c r="D85" t="s">
        <v>179</v>
      </c>
      <c r="E85" t="s">
        <v>49</v>
      </c>
      <c r="F85" s="1" t="s">
        <v>36</v>
      </c>
      <c r="G85" t="s">
        <v>37</v>
      </c>
      <c r="H85">
        <v>552</v>
      </c>
      <c r="I85" s="2">
        <v>44137</v>
      </c>
      <c r="J85" s="2">
        <v>44502</v>
      </c>
      <c r="K85">
        <v>552</v>
      </c>
    </row>
    <row r="86" spans="1:11" x14ac:dyDescent="0.25">
      <c r="A86" t="str">
        <f>"Z5E2F0AC81"</f>
        <v>Z5E2F0AC81</v>
      </c>
      <c r="B86" t="str">
        <f t="shared" si="1"/>
        <v>06363391001</v>
      </c>
      <c r="C86" t="s">
        <v>16</v>
      </c>
      <c r="D86" t="s">
        <v>180</v>
      </c>
      <c r="E86" t="s">
        <v>49</v>
      </c>
      <c r="F86" s="1" t="s">
        <v>36</v>
      </c>
      <c r="G86" t="s">
        <v>37</v>
      </c>
      <c r="H86">
        <v>552</v>
      </c>
      <c r="I86" s="2">
        <v>44137</v>
      </c>
      <c r="J86" s="2">
        <v>44502</v>
      </c>
      <c r="K86">
        <v>552</v>
      </c>
    </row>
    <row r="87" spans="1:11" x14ac:dyDescent="0.25">
      <c r="A87" t="str">
        <f>"ZF22F0AC32"</f>
        <v>ZF22F0AC32</v>
      </c>
      <c r="B87" t="str">
        <f t="shared" si="1"/>
        <v>06363391001</v>
      </c>
      <c r="C87" t="s">
        <v>16</v>
      </c>
      <c r="D87" t="s">
        <v>181</v>
      </c>
      <c r="E87" t="s">
        <v>49</v>
      </c>
      <c r="F87" s="1" t="s">
        <v>36</v>
      </c>
      <c r="G87" t="s">
        <v>37</v>
      </c>
      <c r="H87">
        <v>212</v>
      </c>
      <c r="I87" s="2">
        <v>44137</v>
      </c>
      <c r="J87" s="2">
        <v>44502</v>
      </c>
      <c r="K87">
        <v>212</v>
      </c>
    </row>
    <row r="88" spans="1:11" x14ac:dyDescent="0.25">
      <c r="A88" t="str">
        <f>"Z902F43F08"</f>
        <v>Z902F43F08</v>
      </c>
      <c r="B88" t="str">
        <f t="shared" si="1"/>
        <v>06363391001</v>
      </c>
      <c r="C88" t="s">
        <v>16</v>
      </c>
      <c r="D88" t="s">
        <v>182</v>
      </c>
      <c r="E88" t="s">
        <v>49</v>
      </c>
      <c r="F88" s="1" t="s">
        <v>36</v>
      </c>
      <c r="G88" t="s">
        <v>37</v>
      </c>
      <c r="H88">
        <v>700</v>
      </c>
      <c r="I88" s="2">
        <v>44152</v>
      </c>
      <c r="J88" s="2">
        <v>44517</v>
      </c>
      <c r="K88">
        <v>700</v>
      </c>
    </row>
    <row r="89" spans="1:11" x14ac:dyDescent="0.25">
      <c r="A89" t="str">
        <f>"ZF62F43835"</f>
        <v>ZF62F43835</v>
      </c>
      <c r="B89" t="str">
        <f t="shared" si="1"/>
        <v>06363391001</v>
      </c>
      <c r="C89" t="s">
        <v>16</v>
      </c>
      <c r="D89" t="s">
        <v>183</v>
      </c>
      <c r="E89" t="s">
        <v>49</v>
      </c>
      <c r="F89" s="1" t="s">
        <v>36</v>
      </c>
      <c r="G89" t="s">
        <v>37</v>
      </c>
      <c r="H89">
        <v>1104</v>
      </c>
      <c r="I89" s="2">
        <v>44152</v>
      </c>
      <c r="J89" s="2">
        <v>44517</v>
      </c>
      <c r="K89">
        <v>1104</v>
      </c>
    </row>
    <row r="90" spans="1:11" x14ac:dyDescent="0.25">
      <c r="A90" t="str">
        <f>"Z952F4378E"</f>
        <v>Z952F4378E</v>
      </c>
      <c r="B90" t="str">
        <f t="shared" si="1"/>
        <v>06363391001</v>
      </c>
      <c r="C90" t="s">
        <v>16</v>
      </c>
      <c r="D90" t="s">
        <v>184</v>
      </c>
      <c r="E90" t="s">
        <v>49</v>
      </c>
      <c r="F90" s="1" t="s">
        <v>36</v>
      </c>
      <c r="G90" t="s">
        <v>37</v>
      </c>
      <c r="H90">
        <v>212</v>
      </c>
      <c r="I90" s="2">
        <v>44152</v>
      </c>
      <c r="J90" s="2">
        <v>44517</v>
      </c>
      <c r="K90">
        <v>212</v>
      </c>
    </row>
    <row r="91" spans="1:11" x14ac:dyDescent="0.25">
      <c r="A91" t="str">
        <f>"Z172F434F8"</f>
        <v>Z172F434F8</v>
      </c>
      <c r="B91" t="str">
        <f t="shared" si="1"/>
        <v>06363391001</v>
      </c>
      <c r="C91" t="s">
        <v>16</v>
      </c>
      <c r="D91" t="s">
        <v>185</v>
      </c>
      <c r="E91" t="s">
        <v>49</v>
      </c>
      <c r="F91" s="1" t="s">
        <v>36</v>
      </c>
      <c r="G91" t="s">
        <v>37</v>
      </c>
      <c r="H91">
        <v>276</v>
      </c>
      <c r="I91" s="2">
        <v>44152</v>
      </c>
      <c r="J91" s="2">
        <v>44517</v>
      </c>
      <c r="K91">
        <v>276</v>
      </c>
    </row>
    <row r="92" spans="1:11" x14ac:dyDescent="0.25">
      <c r="A92" t="str">
        <f>"Z5D2F4343A"</f>
        <v>Z5D2F4343A</v>
      </c>
      <c r="B92" t="str">
        <f t="shared" si="1"/>
        <v>06363391001</v>
      </c>
      <c r="C92" t="s">
        <v>16</v>
      </c>
      <c r="D92" t="s">
        <v>186</v>
      </c>
      <c r="E92" t="s">
        <v>49</v>
      </c>
      <c r="F92" s="1" t="s">
        <v>36</v>
      </c>
      <c r="G92" t="s">
        <v>37</v>
      </c>
      <c r="H92">
        <v>276</v>
      </c>
      <c r="I92" s="2">
        <v>44152</v>
      </c>
      <c r="J92" s="2">
        <v>44517</v>
      </c>
      <c r="K92">
        <v>276</v>
      </c>
    </row>
    <row r="93" spans="1:11" x14ac:dyDescent="0.25">
      <c r="A93" t="str">
        <f>"Z772F43364"</f>
        <v>Z772F43364</v>
      </c>
      <c r="B93" t="str">
        <f t="shared" si="1"/>
        <v>06363391001</v>
      </c>
      <c r="C93" t="s">
        <v>16</v>
      </c>
      <c r="D93" t="s">
        <v>187</v>
      </c>
      <c r="E93" t="s">
        <v>49</v>
      </c>
      <c r="F93" s="1" t="s">
        <v>36</v>
      </c>
      <c r="G93" t="s">
        <v>37</v>
      </c>
      <c r="H93">
        <v>212</v>
      </c>
      <c r="I93" s="2">
        <v>44152</v>
      </c>
      <c r="J93" s="2">
        <v>44517</v>
      </c>
      <c r="K93">
        <v>212</v>
      </c>
    </row>
    <row r="94" spans="1:11" x14ac:dyDescent="0.25">
      <c r="A94" t="str">
        <f>"Z8A2F93610"</f>
        <v>Z8A2F93610</v>
      </c>
      <c r="B94" t="str">
        <f t="shared" si="1"/>
        <v>06363391001</v>
      </c>
      <c r="C94" t="s">
        <v>16</v>
      </c>
      <c r="D94" t="s">
        <v>188</v>
      </c>
      <c r="E94" t="s">
        <v>49</v>
      </c>
      <c r="F94" s="1" t="s">
        <v>189</v>
      </c>
      <c r="G94" t="s">
        <v>190</v>
      </c>
      <c r="H94">
        <v>1926.5</v>
      </c>
      <c r="I94" s="2">
        <v>44167</v>
      </c>
      <c r="J94" s="2">
        <v>44196</v>
      </c>
      <c r="K94">
        <v>1926.5</v>
      </c>
    </row>
    <row r="95" spans="1:11" x14ac:dyDescent="0.25">
      <c r="A95" t="str">
        <f>"ZF82FC1C83"</f>
        <v>ZF82FC1C83</v>
      </c>
      <c r="B95" t="str">
        <f t="shared" si="1"/>
        <v>06363391001</v>
      </c>
      <c r="C95" t="s">
        <v>16</v>
      </c>
      <c r="D95" t="s">
        <v>191</v>
      </c>
      <c r="E95" t="s">
        <v>49</v>
      </c>
      <c r="F95" s="1" t="s">
        <v>189</v>
      </c>
      <c r="G95" t="s">
        <v>190</v>
      </c>
      <c r="H95">
        <v>10019.5</v>
      </c>
      <c r="I95" s="2">
        <v>44179</v>
      </c>
      <c r="J95" s="2">
        <v>44225</v>
      </c>
      <c r="K95">
        <v>10019.5</v>
      </c>
    </row>
    <row r="96" spans="1:11" x14ac:dyDescent="0.25">
      <c r="A96" t="str">
        <f>"Z362FFA81A"</f>
        <v>Z362FFA81A</v>
      </c>
      <c r="B96" t="str">
        <f t="shared" si="1"/>
        <v>06363391001</v>
      </c>
      <c r="C96" t="s">
        <v>16</v>
      </c>
      <c r="D96" t="s">
        <v>192</v>
      </c>
      <c r="E96" t="s">
        <v>49</v>
      </c>
      <c r="F96" s="1" t="s">
        <v>193</v>
      </c>
      <c r="G96" t="s">
        <v>194</v>
      </c>
      <c r="H96">
        <v>650</v>
      </c>
      <c r="I96" s="2">
        <v>44194</v>
      </c>
      <c r="J96" s="2">
        <v>44194</v>
      </c>
      <c r="K96">
        <v>650</v>
      </c>
    </row>
    <row r="97" spans="1:11" x14ac:dyDescent="0.25">
      <c r="A97" t="str">
        <f>"Z582FF6CA2"</f>
        <v>Z582FF6CA2</v>
      </c>
      <c r="B97" t="str">
        <f t="shared" si="1"/>
        <v>06363391001</v>
      </c>
      <c r="C97" t="s">
        <v>16</v>
      </c>
      <c r="D97" t="s">
        <v>195</v>
      </c>
      <c r="E97" t="s">
        <v>49</v>
      </c>
      <c r="F97" s="1" t="s">
        <v>193</v>
      </c>
      <c r="G97" t="s">
        <v>194</v>
      </c>
      <c r="H97">
        <v>550</v>
      </c>
      <c r="I97" s="2">
        <v>44194</v>
      </c>
      <c r="J97" s="2">
        <v>44194</v>
      </c>
      <c r="K97">
        <v>550</v>
      </c>
    </row>
    <row r="98" spans="1:11" x14ac:dyDescent="0.25">
      <c r="A98" t="str">
        <f>"ZC92FFA68B"</f>
        <v>ZC92FFA68B</v>
      </c>
      <c r="B98" t="str">
        <f t="shared" si="1"/>
        <v>06363391001</v>
      </c>
      <c r="C98" t="s">
        <v>16</v>
      </c>
      <c r="D98" t="s">
        <v>196</v>
      </c>
      <c r="E98" t="s">
        <v>49</v>
      </c>
      <c r="F98" s="1" t="s">
        <v>105</v>
      </c>
      <c r="G98" t="s">
        <v>106</v>
      </c>
      <c r="H98">
        <v>30893.87</v>
      </c>
      <c r="I98" s="2">
        <v>44194</v>
      </c>
      <c r="J98" s="2">
        <v>44241</v>
      </c>
      <c r="K98">
        <v>30893.87</v>
      </c>
    </row>
    <row r="99" spans="1:11" x14ac:dyDescent="0.25">
      <c r="A99" t="str">
        <f>"Z392F7A5C5"</f>
        <v>Z392F7A5C5</v>
      </c>
      <c r="B99" t="str">
        <f t="shared" si="1"/>
        <v>06363391001</v>
      </c>
      <c r="C99" t="s">
        <v>16</v>
      </c>
      <c r="D99" t="s">
        <v>197</v>
      </c>
      <c r="E99" t="s">
        <v>49</v>
      </c>
      <c r="F99" s="1" t="s">
        <v>198</v>
      </c>
      <c r="G99" t="s">
        <v>199</v>
      </c>
      <c r="H99">
        <v>14633.09</v>
      </c>
      <c r="I99" s="2">
        <v>44195</v>
      </c>
      <c r="J99" s="2">
        <v>44239</v>
      </c>
      <c r="K99">
        <v>17426.259999999998</v>
      </c>
    </row>
    <row r="100" spans="1:11" x14ac:dyDescent="0.25">
      <c r="A100" t="str">
        <f>"Z212F4BA11"</f>
        <v>Z212F4BA11</v>
      </c>
      <c r="B100" t="str">
        <f t="shared" si="1"/>
        <v>06363391001</v>
      </c>
      <c r="C100" t="s">
        <v>16</v>
      </c>
      <c r="D100" t="s">
        <v>200</v>
      </c>
      <c r="E100" t="s">
        <v>26</v>
      </c>
      <c r="F100" s="1" t="s">
        <v>201</v>
      </c>
      <c r="G100" t="s">
        <v>202</v>
      </c>
      <c r="H100">
        <v>13311</v>
      </c>
      <c r="I100" s="2">
        <v>44197</v>
      </c>
      <c r="J100" s="2">
        <v>44286</v>
      </c>
      <c r="K100">
        <v>13083.12</v>
      </c>
    </row>
    <row r="101" spans="1:11" x14ac:dyDescent="0.25">
      <c r="A101" t="str">
        <f>"ZD22F4E3E4"</f>
        <v>ZD22F4E3E4</v>
      </c>
      <c r="B101" t="str">
        <f t="shared" si="1"/>
        <v>06363391001</v>
      </c>
      <c r="C101" t="s">
        <v>16</v>
      </c>
      <c r="D101" t="s">
        <v>203</v>
      </c>
      <c r="E101" t="s">
        <v>26</v>
      </c>
      <c r="F101" s="1" t="s">
        <v>204</v>
      </c>
      <c r="G101" t="s">
        <v>205</v>
      </c>
      <c r="H101">
        <v>5385</v>
      </c>
      <c r="I101" s="2">
        <v>44201</v>
      </c>
      <c r="J101" s="2">
        <v>44237</v>
      </c>
      <c r="K101">
        <v>5385</v>
      </c>
    </row>
    <row r="102" spans="1:11" x14ac:dyDescent="0.25">
      <c r="A102" t="str">
        <f>"Z242FA816C"</f>
        <v>Z242FA816C</v>
      </c>
      <c r="B102" t="str">
        <f t="shared" si="1"/>
        <v>06363391001</v>
      </c>
      <c r="C102" t="s">
        <v>16</v>
      </c>
      <c r="D102" t="s">
        <v>206</v>
      </c>
      <c r="E102" t="s">
        <v>49</v>
      </c>
      <c r="F102" s="1" t="s">
        <v>207</v>
      </c>
      <c r="G102" t="s">
        <v>208</v>
      </c>
      <c r="H102">
        <v>1499.5</v>
      </c>
      <c r="I102" s="2">
        <v>44179</v>
      </c>
      <c r="J102" s="2">
        <v>44227</v>
      </c>
      <c r="K102">
        <v>1499.5</v>
      </c>
    </row>
    <row r="103" spans="1:11" x14ac:dyDescent="0.25">
      <c r="A103" t="str">
        <f>"Z333006E54"</f>
        <v>Z333006E54</v>
      </c>
      <c r="B103" t="str">
        <f t="shared" si="1"/>
        <v>06363391001</v>
      </c>
      <c r="C103" t="s">
        <v>16</v>
      </c>
      <c r="D103" t="s">
        <v>209</v>
      </c>
      <c r="E103" t="s">
        <v>49</v>
      </c>
      <c r="F103" s="1" t="s">
        <v>135</v>
      </c>
      <c r="G103" t="s">
        <v>136</v>
      </c>
      <c r="H103">
        <v>11015</v>
      </c>
      <c r="I103" s="2">
        <v>44207</v>
      </c>
      <c r="J103" s="2">
        <v>44229</v>
      </c>
      <c r="K103">
        <v>11015</v>
      </c>
    </row>
    <row r="104" spans="1:11" x14ac:dyDescent="0.25">
      <c r="A104" t="str">
        <f>"8550565574"</f>
        <v>8550565574</v>
      </c>
      <c r="B104" t="str">
        <f t="shared" si="1"/>
        <v>06363391001</v>
      </c>
      <c r="C104" t="s">
        <v>16</v>
      </c>
      <c r="D104" t="s">
        <v>210</v>
      </c>
      <c r="E104" t="s">
        <v>18</v>
      </c>
      <c r="F104" s="1" t="s">
        <v>63</v>
      </c>
      <c r="G104" t="s">
        <v>64</v>
      </c>
      <c r="H104">
        <v>1606500</v>
      </c>
      <c r="I104" s="2">
        <v>44197</v>
      </c>
      <c r="J104" s="2">
        <v>44926</v>
      </c>
      <c r="K104">
        <v>976519.96</v>
      </c>
    </row>
    <row r="105" spans="1:11" x14ac:dyDescent="0.25">
      <c r="A105" t="str">
        <f>"8537213B07"</f>
        <v>8537213B07</v>
      </c>
      <c r="B105" t="str">
        <f t="shared" si="1"/>
        <v>06363391001</v>
      </c>
      <c r="C105" t="s">
        <v>16</v>
      </c>
      <c r="D105" t="s">
        <v>211</v>
      </c>
      <c r="E105" t="s">
        <v>26</v>
      </c>
      <c r="F105" s="1" t="s">
        <v>212</v>
      </c>
      <c r="G105" t="s">
        <v>213</v>
      </c>
      <c r="H105">
        <v>42500</v>
      </c>
      <c r="I105" s="2">
        <v>44210</v>
      </c>
      <c r="J105" s="2">
        <v>44390</v>
      </c>
      <c r="K105">
        <v>31444.47</v>
      </c>
    </row>
    <row r="106" spans="1:11" x14ac:dyDescent="0.25">
      <c r="A106" t="str">
        <f>"Z222EC00D4"</f>
        <v>Z222EC00D4</v>
      </c>
      <c r="B106" t="str">
        <f t="shared" si="1"/>
        <v>06363391001</v>
      </c>
      <c r="C106" t="s">
        <v>16</v>
      </c>
      <c r="D106" t="s">
        <v>214</v>
      </c>
      <c r="E106" t="s">
        <v>26</v>
      </c>
      <c r="F106" s="1" t="s">
        <v>215</v>
      </c>
      <c r="G106" t="s">
        <v>216</v>
      </c>
      <c r="H106">
        <v>39349.699999999997</v>
      </c>
      <c r="I106" s="2">
        <v>44210</v>
      </c>
      <c r="J106" s="2">
        <v>45304</v>
      </c>
      <c r="K106">
        <v>39349.699999999997</v>
      </c>
    </row>
    <row r="107" spans="1:11" x14ac:dyDescent="0.25">
      <c r="A107" t="str">
        <f>"Z173033D4F"</f>
        <v>Z173033D4F</v>
      </c>
      <c r="B107" t="str">
        <f t="shared" si="1"/>
        <v>06363391001</v>
      </c>
      <c r="C107" t="s">
        <v>16</v>
      </c>
      <c r="D107" t="s">
        <v>217</v>
      </c>
      <c r="E107" t="s">
        <v>49</v>
      </c>
      <c r="F107" s="1" t="s">
        <v>105</v>
      </c>
      <c r="G107" t="s">
        <v>106</v>
      </c>
      <c r="H107">
        <v>1450</v>
      </c>
      <c r="I107" s="2">
        <v>44215</v>
      </c>
      <c r="J107" s="2">
        <v>44218</v>
      </c>
      <c r="K107">
        <v>1450</v>
      </c>
    </row>
    <row r="108" spans="1:11" x14ac:dyDescent="0.25">
      <c r="A108" t="str">
        <f>"Z9A30329B6"</f>
        <v>Z9A30329B6</v>
      </c>
      <c r="B108" t="str">
        <f t="shared" si="1"/>
        <v>06363391001</v>
      </c>
      <c r="C108" t="s">
        <v>16</v>
      </c>
      <c r="D108" t="s">
        <v>218</v>
      </c>
      <c r="E108" t="s">
        <v>18</v>
      </c>
      <c r="F108" s="1" t="s">
        <v>219</v>
      </c>
      <c r="G108" t="s">
        <v>220</v>
      </c>
      <c r="H108">
        <v>1080</v>
      </c>
      <c r="I108" s="2">
        <v>44215</v>
      </c>
      <c r="J108" s="2">
        <v>44245</v>
      </c>
      <c r="K108">
        <v>1080</v>
      </c>
    </row>
    <row r="109" spans="1:11" x14ac:dyDescent="0.25">
      <c r="A109" t="str">
        <f>"ZA430476D3"</f>
        <v>ZA430476D3</v>
      </c>
      <c r="B109" t="str">
        <f t="shared" si="1"/>
        <v>06363391001</v>
      </c>
      <c r="C109" t="s">
        <v>16</v>
      </c>
      <c r="D109" t="s">
        <v>221</v>
      </c>
      <c r="E109" t="s">
        <v>49</v>
      </c>
      <c r="F109" s="1" t="s">
        <v>222</v>
      </c>
      <c r="G109" t="s">
        <v>223</v>
      </c>
      <c r="H109">
        <v>1980</v>
      </c>
      <c r="I109" s="2">
        <v>44215</v>
      </c>
      <c r="J109" s="2">
        <v>44252</v>
      </c>
      <c r="K109">
        <v>1980</v>
      </c>
    </row>
    <row r="110" spans="1:11" x14ac:dyDescent="0.25">
      <c r="A110" t="str">
        <f>"Z263051604"</f>
        <v>Z263051604</v>
      </c>
      <c r="B110" t="str">
        <f t="shared" si="1"/>
        <v>06363391001</v>
      </c>
      <c r="C110" t="s">
        <v>16</v>
      </c>
      <c r="D110" t="s">
        <v>224</v>
      </c>
      <c r="E110" t="s">
        <v>49</v>
      </c>
      <c r="F110" s="1" t="s">
        <v>123</v>
      </c>
      <c r="G110" t="s">
        <v>118</v>
      </c>
      <c r="H110">
        <v>22705</v>
      </c>
      <c r="I110" s="2">
        <v>44218</v>
      </c>
      <c r="J110" s="2">
        <v>44316</v>
      </c>
      <c r="K110">
        <v>22705</v>
      </c>
    </row>
    <row r="111" spans="1:11" x14ac:dyDescent="0.25">
      <c r="A111" t="str">
        <f>"Z64305686B"</f>
        <v>Z64305686B</v>
      </c>
      <c r="B111" t="str">
        <f t="shared" si="1"/>
        <v>06363391001</v>
      </c>
      <c r="C111" t="s">
        <v>16</v>
      </c>
      <c r="D111" t="s">
        <v>225</v>
      </c>
      <c r="E111" t="s">
        <v>49</v>
      </c>
      <c r="F111" s="1" t="s">
        <v>123</v>
      </c>
      <c r="G111" t="s">
        <v>118</v>
      </c>
      <c r="H111">
        <v>26124</v>
      </c>
      <c r="I111" s="2">
        <v>44223</v>
      </c>
      <c r="J111" s="2">
        <v>44316</v>
      </c>
      <c r="K111">
        <v>19925.14</v>
      </c>
    </row>
    <row r="112" spans="1:11" x14ac:dyDescent="0.25">
      <c r="A112" t="str">
        <f>"Z57305A0B9"</f>
        <v>Z57305A0B9</v>
      </c>
      <c r="B112" t="str">
        <f t="shared" si="1"/>
        <v>06363391001</v>
      </c>
      <c r="C112" t="s">
        <v>16</v>
      </c>
      <c r="D112" t="s">
        <v>226</v>
      </c>
      <c r="E112" t="s">
        <v>49</v>
      </c>
      <c r="F112" s="1" t="s">
        <v>227</v>
      </c>
      <c r="G112" t="s">
        <v>228</v>
      </c>
      <c r="H112">
        <v>32982</v>
      </c>
      <c r="I112" s="2">
        <v>44228</v>
      </c>
      <c r="J112" s="2">
        <v>44561</v>
      </c>
      <c r="K112">
        <v>32637</v>
      </c>
    </row>
    <row r="113" spans="1:11" x14ac:dyDescent="0.25">
      <c r="A113" t="str">
        <f>"Z473069A5A"</f>
        <v>Z473069A5A</v>
      </c>
      <c r="B113" t="str">
        <f t="shared" si="1"/>
        <v>06363391001</v>
      </c>
      <c r="C113" t="s">
        <v>16</v>
      </c>
      <c r="D113" t="s">
        <v>229</v>
      </c>
      <c r="E113" t="s">
        <v>49</v>
      </c>
      <c r="F113" s="1" t="s">
        <v>123</v>
      </c>
      <c r="G113" t="s">
        <v>118</v>
      </c>
      <c r="H113">
        <v>4983</v>
      </c>
      <c r="I113" s="2">
        <v>44231</v>
      </c>
      <c r="J113" s="2">
        <v>44258</v>
      </c>
      <c r="K113">
        <v>4983</v>
      </c>
    </row>
    <row r="114" spans="1:11" x14ac:dyDescent="0.25">
      <c r="A114" t="str">
        <f>"Z72308B95B"</f>
        <v>Z72308B95B</v>
      </c>
      <c r="B114" t="str">
        <f t="shared" si="1"/>
        <v>06363391001</v>
      </c>
      <c r="C114" t="s">
        <v>16</v>
      </c>
      <c r="D114" t="s">
        <v>230</v>
      </c>
      <c r="E114" t="s">
        <v>49</v>
      </c>
      <c r="F114" s="1" t="s">
        <v>231</v>
      </c>
      <c r="G114" t="s">
        <v>232</v>
      </c>
      <c r="H114">
        <v>4320</v>
      </c>
      <c r="I114" s="2">
        <v>44236</v>
      </c>
      <c r="J114" s="2">
        <v>44246</v>
      </c>
      <c r="K114">
        <v>4320</v>
      </c>
    </row>
    <row r="115" spans="1:11" x14ac:dyDescent="0.25">
      <c r="A115" t="str">
        <f>"ZB4309B093"</f>
        <v>ZB4309B093</v>
      </c>
      <c r="B115" t="str">
        <f t="shared" si="1"/>
        <v>06363391001</v>
      </c>
      <c r="C115" t="s">
        <v>16</v>
      </c>
      <c r="D115" t="s">
        <v>233</v>
      </c>
      <c r="E115" t="s">
        <v>49</v>
      </c>
      <c r="F115" s="1" t="s">
        <v>234</v>
      </c>
      <c r="G115" t="s">
        <v>235</v>
      </c>
      <c r="H115">
        <v>107</v>
      </c>
      <c r="I115" s="2">
        <v>44238</v>
      </c>
      <c r="J115" s="2">
        <v>44270</v>
      </c>
      <c r="K115">
        <v>107</v>
      </c>
    </row>
    <row r="116" spans="1:11" x14ac:dyDescent="0.25">
      <c r="A116" t="str">
        <f>"ZB3309B244"</f>
        <v>ZB3309B244</v>
      </c>
      <c r="B116" t="str">
        <f t="shared" si="1"/>
        <v>06363391001</v>
      </c>
      <c r="C116" t="s">
        <v>16</v>
      </c>
      <c r="D116" t="s">
        <v>236</v>
      </c>
      <c r="E116" t="s">
        <v>49</v>
      </c>
      <c r="F116" s="1" t="s">
        <v>173</v>
      </c>
      <c r="G116" t="s">
        <v>78</v>
      </c>
      <c r="H116">
        <v>8925</v>
      </c>
      <c r="I116" s="2">
        <v>44242</v>
      </c>
      <c r="J116" s="2">
        <v>44280</v>
      </c>
      <c r="K116">
        <v>8925</v>
      </c>
    </row>
    <row r="117" spans="1:11" x14ac:dyDescent="0.25">
      <c r="A117" t="str">
        <f>"ZA530B38A4"</f>
        <v>ZA530B38A4</v>
      </c>
      <c r="B117" t="str">
        <f t="shared" si="1"/>
        <v>06363391001</v>
      </c>
      <c r="C117" t="s">
        <v>16</v>
      </c>
      <c r="D117" t="s">
        <v>237</v>
      </c>
      <c r="E117" t="s">
        <v>49</v>
      </c>
      <c r="F117" s="1" t="s">
        <v>238</v>
      </c>
      <c r="G117" t="s">
        <v>239</v>
      </c>
      <c r="H117">
        <v>1200</v>
      </c>
      <c r="I117" s="2">
        <v>44245</v>
      </c>
      <c r="J117" s="2">
        <v>44250</v>
      </c>
      <c r="K117">
        <v>1200</v>
      </c>
    </row>
    <row r="118" spans="1:11" x14ac:dyDescent="0.25">
      <c r="A118" t="str">
        <f>"Z1330B019A"</f>
        <v>Z1330B019A</v>
      </c>
      <c r="B118" t="str">
        <f t="shared" si="1"/>
        <v>06363391001</v>
      </c>
      <c r="C118" t="s">
        <v>16</v>
      </c>
      <c r="D118" t="s">
        <v>240</v>
      </c>
      <c r="E118" t="s">
        <v>49</v>
      </c>
      <c r="F118" s="1" t="s">
        <v>241</v>
      </c>
      <c r="G118" t="s">
        <v>202</v>
      </c>
      <c r="H118">
        <v>930</v>
      </c>
      <c r="I118" s="2">
        <v>44249</v>
      </c>
      <c r="J118" s="2">
        <v>44286</v>
      </c>
      <c r="K118">
        <v>930</v>
      </c>
    </row>
    <row r="119" spans="1:11" x14ac:dyDescent="0.25">
      <c r="A119" t="str">
        <f>"Z8F3069A26"</f>
        <v>Z8F3069A26</v>
      </c>
      <c r="B119" t="str">
        <f t="shared" si="1"/>
        <v>06363391001</v>
      </c>
      <c r="C119" t="s">
        <v>16</v>
      </c>
      <c r="D119" t="s">
        <v>242</v>
      </c>
      <c r="E119" t="s">
        <v>49</v>
      </c>
      <c r="F119" s="1" t="s">
        <v>243</v>
      </c>
      <c r="G119" t="s">
        <v>244</v>
      </c>
      <c r="H119">
        <v>1300</v>
      </c>
      <c r="I119" s="2">
        <v>44224</v>
      </c>
      <c r="J119" s="2">
        <v>44588</v>
      </c>
      <c r="K119">
        <v>1300</v>
      </c>
    </row>
    <row r="120" spans="1:11" x14ac:dyDescent="0.25">
      <c r="A120" t="str">
        <f>"Z863072BC6"</f>
        <v>Z863072BC6</v>
      </c>
      <c r="B120" t="str">
        <f t="shared" si="1"/>
        <v>06363391001</v>
      </c>
      <c r="C120" t="s">
        <v>16</v>
      </c>
      <c r="D120" t="s">
        <v>245</v>
      </c>
      <c r="E120" t="s">
        <v>18</v>
      </c>
      <c r="F120" s="1" t="s">
        <v>219</v>
      </c>
      <c r="G120" t="s">
        <v>220</v>
      </c>
      <c r="H120">
        <v>3240</v>
      </c>
      <c r="I120" s="2">
        <v>44224</v>
      </c>
      <c r="J120" s="2">
        <v>44258</v>
      </c>
      <c r="K120">
        <v>3240</v>
      </c>
    </row>
    <row r="121" spans="1:11" x14ac:dyDescent="0.25">
      <c r="A121" t="str">
        <f>"Z552F61D49"</f>
        <v>Z552F61D49</v>
      </c>
      <c r="B121" t="str">
        <f t="shared" si="1"/>
        <v>06363391001</v>
      </c>
      <c r="C121" t="s">
        <v>16</v>
      </c>
      <c r="D121" t="s">
        <v>246</v>
      </c>
      <c r="E121" t="s">
        <v>26</v>
      </c>
      <c r="F121" s="1" t="s">
        <v>247</v>
      </c>
      <c r="G121" t="s">
        <v>248</v>
      </c>
      <c r="H121">
        <v>34431</v>
      </c>
      <c r="I121" s="2">
        <v>44256</v>
      </c>
      <c r="J121" s="2">
        <v>44347</v>
      </c>
      <c r="K121">
        <v>34431</v>
      </c>
    </row>
    <row r="122" spans="1:11" x14ac:dyDescent="0.25">
      <c r="A122" t="str">
        <f>"Z9E30C97B9"</f>
        <v>Z9E30C97B9</v>
      </c>
      <c r="B122" t="str">
        <f t="shared" si="1"/>
        <v>06363391001</v>
      </c>
      <c r="C122" t="s">
        <v>16</v>
      </c>
      <c r="D122" t="s">
        <v>249</v>
      </c>
      <c r="E122" t="s">
        <v>49</v>
      </c>
      <c r="F122" s="1" t="s">
        <v>250</v>
      </c>
      <c r="G122" t="s">
        <v>251</v>
      </c>
      <c r="H122">
        <v>308.89999999999998</v>
      </c>
      <c r="I122" s="2">
        <v>44252</v>
      </c>
      <c r="J122" s="2">
        <v>44257</v>
      </c>
      <c r="K122">
        <v>308.89999999999998</v>
      </c>
    </row>
    <row r="123" spans="1:11" x14ac:dyDescent="0.25">
      <c r="A123" t="str">
        <f>"Z0930E4FFE"</f>
        <v>Z0930E4FFE</v>
      </c>
      <c r="B123" t="str">
        <f t="shared" si="1"/>
        <v>06363391001</v>
      </c>
      <c r="C123" t="s">
        <v>16</v>
      </c>
      <c r="D123" t="s">
        <v>252</v>
      </c>
      <c r="E123" t="s">
        <v>49</v>
      </c>
      <c r="F123" s="1" t="s">
        <v>123</v>
      </c>
      <c r="G123" t="s">
        <v>118</v>
      </c>
      <c r="H123">
        <v>9770</v>
      </c>
      <c r="I123" s="2">
        <v>44287</v>
      </c>
      <c r="J123" s="2">
        <v>44316</v>
      </c>
      <c r="K123">
        <v>9770</v>
      </c>
    </row>
    <row r="124" spans="1:11" x14ac:dyDescent="0.25">
      <c r="A124" t="str">
        <f>"8653643C1A"</f>
        <v>8653643C1A</v>
      </c>
      <c r="B124" t="str">
        <f t="shared" si="1"/>
        <v>06363391001</v>
      </c>
      <c r="C124" t="s">
        <v>16</v>
      </c>
      <c r="D124" t="s">
        <v>253</v>
      </c>
      <c r="E124" t="s">
        <v>18</v>
      </c>
      <c r="F124" s="1" t="s">
        <v>144</v>
      </c>
      <c r="G124" t="s">
        <v>145</v>
      </c>
      <c r="H124">
        <v>705152.28</v>
      </c>
      <c r="I124" s="2">
        <v>44258</v>
      </c>
      <c r="J124" s="2">
        <v>45716</v>
      </c>
      <c r="K124">
        <v>76350.41</v>
      </c>
    </row>
    <row r="125" spans="1:11" x14ac:dyDescent="0.25">
      <c r="A125" t="str">
        <f>"ZAB3114089"</f>
        <v>ZAB3114089</v>
      </c>
      <c r="B125" t="str">
        <f t="shared" si="1"/>
        <v>06363391001</v>
      </c>
      <c r="C125" t="s">
        <v>16</v>
      </c>
      <c r="D125" t="s">
        <v>254</v>
      </c>
      <c r="E125" t="s">
        <v>49</v>
      </c>
      <c r="F125" s="1" t="s">
        <v>231</v>
      </c>
      <c r="G125" t="s">
        <v>232</v>
      </c>
      <c r="H125">
        <v>1830</v>
      </c>
      <c r="I125" s="2">
        <v>44278</v>
      </c>
      <c r="J125" s="2">
        <v>44278</v>
      </c>
      <c r="K125">
        <v>1830</v>
      </c>
    </row>
    <row r="126" spans="1:11" x14ac:dyDescent="0.25">
      <c r="A126" t="str">
        <f>"ZC23113EE4"</f>
        <v>ZC23113EE4</v>
      </c>
      <c r="B126" t="str">
        <f t="shared" si="1"/>
        <v>06363391001</v>
      </c>
      <c r="C126" t="s">
        <v>16</v>
      </c>
      <c r="D126" t="s">
        <v>255</v>
      </c>
      <c r="E126" t="s">
        <v>49</v>
      </c>
      <c r="F126" s="1" t="s">
        <v>123</v>
      </c>
      <c r="G126" t="s">
        <v>118</v>
      </c>
      <c r="H126">
        <v>7100</v>
      </c>
      <c r="I126" s="2">
        <v>44278</v>
      </c>
      <c r="J126" s="2">
        <v>44286</v>
      </c>
      <c r="K126">
        <v>7029.14</v>
      </c>
    </row>
    <row r="127" spans="1:11" x14ac:dyDescent="0.25">
      <c r="A127" t="str">
        <f>"Z6B3093DCB"</f>
        <v>Z6B3093DCB</v>
      </c>
      <c r="B127" t="str">
        <f t="shared" si="1"/>
        <v>06363391001</v>
      </c>
      <c r="C127" t="s">
        <v>16</v>
      </c>
      <c r="D127" t="s">
        <v>256</v>
      </c>
      <c r="E127" t="s">
        <v>26</v>
      </c>
      <c r="F127" s="1" t="s">
        <v>257</v>
      </c>
      <c r="G127" t="s">
        <v>258</v>
      </c>
      <c r="H127">
        <v>4200</v>
      </c>
      <c r="I127" s="2">
        <v>44278</v>
      </c>
      <c r="J127" s="2">
        <v>44308</v>
      </c>
      <c r="K127">
        <v>3300</v>
      </c>
    </row>
    <row r="128" spans="1:11" x14ac:dyDescent="0.25">
      <c r="A128" t="str">
        <f>"Z5131211A1"</f>
        <v>Z5131211A1</v>
      </c>
      <c r="B128" t="str">
        <f t="shared" si="1"/>
        <v>06363391001</v>
      </c>
      <c r="C128" t="s">
        <v>16</v>
      </c>
      <c r="D128" t="s">
        <v>259</v>
      </c>
      <c r="E128" t="s">
        <v>49</v>
      </c>
      <c r="F128" s="1" t="s">
        <v>238</v>
      </c>
      <c r="G128" t="s">
        <v>239</v>
      </c>
      <c r="H128">
        <v>600</v>
      </c>
      <c r="I128" s="2">
        <v>44282</v>
      </c>
      <c r="J128" s="2">
        <v>44282</v>
      </c>
      <c r="K128">
        <v>600</v>
      </c>
    </row>
    <row r="129" spans="1:11" x14ac:dyDescent="0.25">
      <c r="A129" t="str">
        <f>"Z48309B0E1"</f>
        <v>Z48309B0E1</v>
      </c>
      <c r="B129" t="str">
        <f t="shared" si="1"/>
        <v>06363391001</v>
      </c>
      <c r="C129" t="s">
        <v>16</v>
      </c>
      <c r="D129" t="s">
        <v>260</v>
      </c>
      <c r="E129" t="s">
        <v>26</v>
      </c>
      <c r="F129" s="1" t="s">
        <v>261</v>
      </c>
      <c r="G129" t="s">
        <v>28</v>
      </c>
      <c r="H129">
        <v>3500</v>
      </c>
      <c r="I129" s="2">
        <v>44293</v>
      </c>
      <c r="J129" s="2">
        <v>45022</v>
      </c>
      <c r="K129">
        <v>658.91</v>
      </c>
    </row>
    <row r="130" spans="1:11" x14ac:dyDescent="0.25">
      <c r="A130" t="str">
        <f>"Z3330E5087"</f>
        <v>Z3330E5087</v>
      </c>
      <c r="B130" t="str">
        <f t="shared" si="1"/>
        <v>06363391001</v>
      </c>
      <c r="C130" t="s">
        <v>16</v>
      </c>
      <c r="D130" t="s">
        <v>262</v>
      </c>
      <c r="E130" t="s">
        <v>26</v>
      </c>
      <c r="F130" s="1" t="s">
        <v>263</v>
      </c>
      <c r="G130" t="s">
        <v>264</v>
      </c>
      <c r="H130">
        <v>2220</v>
      </c>
      <c r="I130" s="2">
        <v>44259</v>
      </c>
      <c r="J130" s="2">
        <v>44305</v>
      </c>
      <c r="K130">
        <v>2220</v>
      </c>
    </row>
    <row r="131" spans="1:11" x14ac:dyDescent="0.25">
      <c r="A131" t="str">
        <f>"ZE930DA10E"</f>
        <v>ZE930DA10E</v>
      </c>
      <c r="B131" t="str">
        <f t="shared" ref="B131:B194" si="2">"06363391001"</f>
        <v>06363391001</v>
      </c>
      <c r="C131" t="s">
        <v>16</v>
      </c>
      <c r="D131" t="s">
        <v>265</v>
      </c>
      <c r="E131" t="s">
        <v>26</v>
      </c>
      <c r="F131" s="1" t="s">
        <v>266</v>
      </c>
      <c r="G131" t="s">
        <v>267</v>
      </c>
      <c r="H131">
        <v>1760.72</v>
      </c>
      <c r="I131" s="2">
        <v>44257</v>
      </c>
      <c r="J131" s="2">
        <v>44346</v>
      </c>
      <c r="K131">
        <v>1760.72</v>
      </c>
    </row>
    <row r="132" spans="1:11" x14ac:dyDescent="0.25">
      <c r="A132" t="str">
        <f>"Z0C311E0A3"</f>
        <v>Z0C311E0A3</v>
      </c>
      <c r="B132" t="str">
        <f t="shared" si="2"/>
        <v>06363391001</v>
      </c>
      <c r="C132" t="s">
        <v>16</v>
      </c>
      <c r="D132" t="s">
        <v>268</v>
      </c>
      <c r="E132" t="s">
        <v>49</v>
      </c>
      <c r="F132" s="1" t="s">
        <v>269</v>
      </c>
      <c r="G132" t="s">
        <v>270</v>
      </c>
      <c r="H132">
        <v>340</v>
      </c>
      <c r="I132" s="2">
        <v>44279</v>
      </c>
      <c r="J132" s="2">
        <v>44307</v>
      </c>
      <c r="K132">
        <v>340</v>
      </c>
    </row>
    <row r="133" spans="1:11" x14ac:dyDescent="0.25">
      <c r="A133" t="str">
        <f>"8599725D8F"</f>
        <v>8599725D8F</v>
      </c>
      <c r="B133" t="str">
        <f t="shared" si="2"/>
        <v>06363391001</v>
      </c>
      <c r="C133" t="s">
        <v>16</v>
      </c>
      <c r="D133" t="s">
        <v>271</v>
      </c>
      <c r="E133" t="s">
        <v>26</v>
      </c>
      <c r="F133" s="1" t="s">
        <v>272</v>
      </c>
      <c r="G133" t="s">
        <v>273</v>
      </c>
      <c r="H133">
        <v>41763.599999999999</v>
      </c>
      <c r="I133" s="2">
        <v>44302</v>
      </c>
      <c r="J133" s="2">
        <v>44666</v>
      </c>
      <c r="K133">
        <v>14505.69</v>
      </c>
    </row>
    <row r="134" spans="1:11" x14ac:dyDescent="0.25">
      <c r="A134" t="str">
        <f>"ZCF30A27A0"</f>
        <v>ZCF30A27A0</v>
      </c>
      <c r="B134" t="str">
        <f t="shared" si="2"/>
        <v>06363391001</v>
      </c>
      <c r="C134" t="s">
        <v>16</v>
      </c>
      <c r="D134" t="s">
        <v>274</v>
      </c>
      <c r="E134" t="s">
        <v>26</v>
      </c>
      <c r="F134" s="1" t="s">
        <v>275</v>
      </c>
      <c r="G134" t="s">
        <v>276</v>
      </c>
      <c r="H134">
        <v>37181.83</v>
      </c>
      <c r="I134" s="2">
        <v>44302</v>
      </c>
      <c r="J134" s="2">
        <v>44454</v>
      </c>
      <c r="K134">
        <v>37181.67</v>
      </c>
    </row>
    <row r="135" spans="1:11" x14ac:dyDescent="0.25">
      <c r="A135" t="str">
        <f>"ZE230CDE04"</f>
        <v>ZE230CDE04</v>
      </c>
      <c r="B135" t="str">
        <f t="shared" si="2"/>
        <v>06363391001</v>
      </c>
      <c r="C135" t="s">
        <v>16</v>
      </c>
      <c r="D135" t="s">
        <v>277</v>
      </c>
      <c r="E135" t="s">
        <v>26</v>
      </c>
      <c r="F135" s="1" t="s">
        <v>278</v>
      </c>
      <c r="G135" t="s">
        <v>279</v>
      </c>
      <c r="H135">
        <v>37400</v>
      </c>
      <c r="I135" s="2">
        <v>44307</v>
      </c>
      <c r="J135" s="2">
        <v>44671</v>
      </c>
      <c r="K135">
        <v>12466.66</v>
      </c>
    </row>
    <row r="136" spans="1:11" x14ac:dyDescent="0.25">
      <c r="A136" t="str">
        <f>"ZC1315AC0B"</f>
        <v>ZC1315AC0B</v>
      </c>
      <c r="B136" t="str">
        <f t="shared" si="2"/>
        <v>06363391001</v>
      </c>
      <c r="C136" t="s">
        <v>16</v>
      </c>
      <c r="D136" t="s">
        <v>280</v>
      </c>
      <c r="E136" t="s">
        <v>49</v>
      </c>
      <c r="F136" s="1" t="s">
        <v>173</v>
      </c>
      <c r="G136" t="s">
        <v>78</v>
      </c>
      <c r="H136">
        <v>7100</v>
      </c>
      <c r="I136" s="2">
        <v>44309</v>
      </c>
      <c r="J136" s="2">
        <v>44379</v>
      </c>
      <c r="K136">
        <v>7100</v>
      </c>
    </row>
    <row r="137" spans="1:11" x14ac:dyDescent="0.25">
      <c r="A137" t="str">
        <f>"Z6330B53F4"</f>
        <v>Z6330B53F4</v>
      </c>
      <c r="B137" t="str">
        <f t="shared" si="2"/>
        <v>06363391001</v>
      </c>
      <c r="C137" t="s">
        <v>16</v>
      </c>
      <c r="D137" t="s">
        <v>281</v>
      </c>
      <c r="E137" t="s">
        <v>26</v>
      </c>
      <c r="F137" s="1" t="s">
        <v>282</v>
      </c>
      <c r="H137">
        <v>0</v>
      </c>
      <c r="K137">
        <v>0</v>
      </c>
    </row>
    <row r="138" spans="1:11" x14ac:dyDescent="0.25">
      <c r="A138" t="str">
        <f>"Z863182E09"</f>
        <v>Z863182E09</v>
      </c>
      <c r="B138" t="str">
        <f t="shared" si="2"/>
        <v>06363391001</v>
      </c>
      <c r="C138" t="s">
        <v>16</v>
      </c>
      <c r="D138" t="s">
        <v>283</v>
      </c>
      <c r="E138" t="s">
        <v>49</v>
      </c>
      <c r="F138" s="1" t="s">
        <v>284</v>
      </c>
      <c r="G138" t="s">
        <v>285</v>
      </c>
      <c r="H138">
        <v>2040</v>
      </c>
      <c r="I138" s="2">
        <v>44312</v>
      </c>
      <c r="J138" s="2">
        <v>44330</v>
      </c>
      <c r="K138">
        <v>2040</v>
      </c>
    </row>
    <row r="139" spans="1:11" x14ac:dyDescent="0.25">
      <c r="A139" t="str">
        <f>"ZF4311CDCA"</f>
        <v>ZF4311CDCA</v>
      </c>
      <c r="B139" t="str">
        <f t="shared" si="2"/>
        <v>06363391001</v>
      </c>
      <c r="C139" t="s">
        <v>16</v>
      </c>
      <c r="D139" t="s">
        <v>286</v>
      </c>
      <c r="E139" t="s">
        <v>18</v>
      </c>
      <c r="F139" s="1" t="s">
        <v>36</v>
      </c>
      <c r="G139" t="s">
        <v>37</v>
      </c>
      <c r="H139">
        <v>1925.1</v>
      </c>
      <c r="I139" s="2">
        <v>44278</v>
      </c>
      <c r="J139" s="2">
        <v>44314</v>
      </c>
      <c r="K139">
        <v>1925.1</v>
      </c>
    </row>
    <row r="140" spans="1:11" x14ac:dyDescent="0.25">
      <c r="A140" t="str">
        <f>"ZE330A281D"</f>
        <v>ZE330A281D</v>
      </c>
      <c r="B140" t="str">
        <f t="shared" si="2"/>
        <v>06363391001</v>
      </c>
      <c r="C140" t="s">
        <v>16</v>
      </c>
      <c r="D140" t="s">
        <v>287</v>
      </c>
      <c r="E140" t="s">
        <v>26</v>
      </c>
      <c r="F140" s="1" t="s">
        <v>288</v>
      </c>
      <c r="G140" t="s">
        <v>289</v>
      </c>
      <c r="H140">
        <v>33012.050000000003</v>
      </c>
      <c r="I140" s="2">
        <v>44317</v>
      </c>
      <c r="J140" s="2">
        <v>44499</v>
      </c>
      <c r="K140">
        <v>10506.1</v>
      </c>
    </row>
    <row r="141" spans="1:11" x14ac:dyDescent="0.25">
      <c r="A141" t="str">
        <f>"ZEF311B8D5"</f>
        <v>ZEF311B8D5</v>
      </c>
      <c r="B141" t="str">
        <f t="shared" si="2"/>
        <v>06363391001</v>
      </c>
      <c r="C141" t="s">
        <v>16</v>
      </c>
      <c r="D141" t="s">
        <v>290</v>
      </c>
      <c r="E141" t="s">
        <v>26</v>
      </c>
      <c r="F141" s="1" t="s">
        <v>291</v>
      </c>
      <c r="G141" t="s">
        <v>292</v>
      </c>
      <c r="H141">
        <v>36510.550000000003</v>
      </c>
      <c r="I141" s="2">
        <v>44317</v>
      </c>
      <c r="J141" s="2">
        <v>44469</v>
      </c>
      <c r="K141">
        <v>36495.449999999997</v>
      </c>
    </row>
    <row r="142" spans="1:11" x14ac:dyDescent="0.25">
      <c r="A142" t="str">
        <f>"ZDC30A2735"</f>
        <v>ZDC30A2735</v>
      </c>
      <c r="B142" t="str">
        <f t="shared" si="2"/>
        <v>06363391001</v>
      </c>
      <c r="C142" t="s">
        <v>16</v>
      </c>
      <c r="D142" t="s">
        <v>293</v>
      </c>
      <c r="E142" t="s">
        <v>26</v>
      </c>
      <c r="F142" s="1" t="s">
        <v>294</v>
      </c>
      <c r="G142" t="s">
        <v>295</v>
      </c>
      <c r="H142">
        <v>39938.699999999997</v>
      </c>
      <c r="I142" s="2">
        <v>44319</v>
      </c>
      <c r="J142" s="2">
        <v>44469</v>
      </c>
      <c r="K142">
        <v>27415.599999999999</v>
      </c>
    </row>
    <row r="143" spans="1:11" x14ac:dyDescent="0.25">
      <c r="A143" t="str">
        <f>"Z1A311E178"</f>
        <v>Z1A311E178</v>
      </c>
      <c r="B143" t="str">
        <f t="shared" si="2"/>
        <v>06363391001</v>
      </c>
      <c r="C143" t="s">
        <v>16</v>
      </c>
      <c r="D143" t="s">
        <v>296</v>
      </c>
      <c r="E143" t="s">
        <v>49</v>
      </c>
      <c r="F143" s="1" t="s">
        <v>297</v>
      </c>
      <c r="G143" t="s">
        <v>298</v>
      </c>
      <c r="H143">
        <v>413.3</v>
      </c>
      <c r="I143" s="2">
        <v>44267</v>
      </c>
      <c r="J143" s="2">
        <v>44313</v>
      </c>
      <c r="K143">
        <v>413.03</v>
      </c>
    </row>
    <row r="144" spans="1:11" x14ac:dyDescent="0.25">
      <c r="A144" t="str">
        <f>"Z4D30C3E3D"</f>
        <v>Z4D30C3E3D</v>
      </c>
      <c r="B144" t="str">
        <f t="shared" si="2"/>
        <v>06363391001</v>
      </c>
      <c r="C144" t="s">
        <v>16</v>
      </c>
      <c r="D144" t="s">
        <v>299</v>
      </c>
      <c r="E144" t="s">
        <v>26</v>
      </c>
      <c r="F144" s="1" t="s">
        <v>300</v>
      </c>
      <c r="G144" t="s">
        <v>301</v>
      </c>
      <c r="H144">
        <v>11883.5</v>
      </c>
      <c r="I144" s="2">
        <v>44329</v>
      </c>
      <c r="J144" s="2">
        <v>44359</v>
      </c>
      <c r="K144">
        <v>11883.5</v>
      </c>
    </row>
    <row r="145" spans="1:11" x14ac:dyDescent="0.25">
      <c r="A145" t="str">
        <f>"85980653B2"</f>
        <v>85980653B2</v>
      </c>
      <c r="B145" t="str">
        <f t="shared" si="2"/>
        <v>06363391001</v>
      </c>
      <c r="C145" t="s">
        <v>16</v>
      </c>
      <c r="D145" t="s">
        <v>302</v>
      </c>
      <c r="E145" t="s">
        <v>18</v>
      </c>
      <c r="F145" s="1" t="s">
        <v>112</v>
      </c>
      <c r="G145" t="s">
        <v>113</v>
      </c>
      <c r="H145">
        <v>0</v>
      </c>
      <c r="I145" s="2">
        <v>44287</v>
      </c>
      <c r="J145" s="2">
        <v>44651</v>
      </c>
      <c r="K145">
        <v>19965.599999999999</v>
      </c>
    </row>
    <row r="146" spans="1:11" x14ac:dyDescent="0.25">
      <c r="A146" t="str">
        <f>"Z1731141D3"</f>
        <v>Z1731141D3</v>
      </c>
      <c r="B146" t="str">
        <f t="shared" si="2"/>
        <v>06363391001</v>
      </c>
      <c r="C146" t="s">
        <v>16</v>
      </c>
      <c r="D146" t="s">
        <v>303</v>
      </c>
      <c r="E146" t="s">
        <v>18</v>
      </c>
      <c r="F146" s="1" t="s">
        <v>219</v>
      </c>
      <c r="G146" t="s">
        <v>220</v>
      </c>
      <c r="H146">
        <v>4050</v>
      </c>
      <c r="I146" s="2">
        <v>44274</v>
      </c>
      <c r="J146" s="2">
        <v>44341</v>
      </c>
      <c r="K146">
        <v>4050</v>
      </c>
    </row>
    <row r="147" spans="1:11" x14ac:dyDescent="0.25">
      <c r="A147" t="str">
        <f>"ZC631505BB"</f>
        <v>ZC631505BB</v>
      </c>
      <c r="B147" t="str">
        <f t="shared" si="2"/>
        <v>06363391001</v>
      </c>
      <c r="C147" t="s">
        <v>16</v>
      </c>
      <c r="D147" t="s">
        <v>304</v>
      </c>
      <c r="E147" t="s">
        <v>18</v>
      </c>
      <c r="F147" s="1" t="s">
        <v>219</v>
      </c>
      <c r="G147" t="s">
        <v>220</v>
      </c>
      <c r="H147">
        <v>7290</v>
      </c>
      <c r="I147" s="2">
        <v>44295</v>
      </c>
      <c r="J147" s="2">
        <v>44341</v>
      </c>
      <c r="K147">
        <v>7290</v>
      </c>
    </row>
    <row r="148" spans="1:11" x14ac:dyDescent="0.25">
      <c r="A148" t="str">
        <f>"867719362F"</f>
        <v>867719362F</v>
      </c>
      <c r="B148" t="str">
        <f t="shared" si="2"/>
        <v>06363391001</v>
      </c>
      <c r="C148" t="s">
        <v>16</v>
      </c>
      <c r="D148" t="s">
        <v>305</v>
      </c>
      <c r="E148" t="s">
        <v>18</v>
      </c>
      <c r="F148" s="1" t="s">
        <v>66</v>
      </c>
      <c r="G148" t="s">
        <v>67</v>
      </c>
      <c r="H148">
        <v>0</v>
      </c>
      <c r="I148" s="2">
        <v>44348</v>
      </c>
      <c r="J148" s="2">
        <v>44712</v>
      </c>
      <c r="K148">
        <v>725121.39</v>
      </c>
    </row>
    <row r="149" spans="1:11" x14ac:dyDescent="0.25">
      <c r="A149" t="str">
        <f>"Z3331A4492"</f>
        <v>Z3331A4492</v>
      </c>
      <c r="B149" t="str">
        <f t="shared" si="2"/>
        <v>06363391001</v>
      </c>
      <c r="C149" t="s">
        <v>16</v>
      </c>
      <c r="D149" t="s">
        <v>306</v>
      </c>
      <c r="E149" t="s">
        <v>49</v>
      </c>
      <c r="F149" s="1" t="s">
        <v>307</v>
      </c>
      <c r="G149" t="s">
        <v>308</v>
      </c>
      <c r="H149">
        <v>952</v>
      </c>
      <c r="I149" s="2">
        <v>44331</v>
      </c>
      <c r="J149" s="2">
        <v>44331</v>
      </c>
      <c r="K149">
        <v>476</v>
      </c>
    </row>
    <row r="150" spans="1:11" x14ac:dyDescent="0.25">
      <c r="A150" t="str">
        <f>"Z8A31A3BAA"</f>
        <v>Z8A31A3BAA</v>
      </c>
      <c r="B150" t="str">
        <f t="shared" si="2"/>
        <v>06363391001</v>
      </c>
      <c r="C150" t="s">
        <v>16</v>
      </c>
      <c r="D150" t="s">
        <v>309</v>
      </c>
      <c r="E150" t="s">
        <v>49</v>
      </c>
      <c r="F150" s="1" t="s">
        <v>310</v>
      </c>
      <c r="G150" t="s">
        <v>311</v>
      </c>
      <c r="H150">
        <v>9440.41</v>
      </c>
      <c r="I150" s="2">
        <v>44323</v>
      </c>
      <c r="J150" s="2">
        <v>44347</v>
      </c>
      <c r="K150">
        <v>9440.41</v>
      </c>
    </row>
    <row r="151" spans="1:11" x14ac:dyDescent="0.25">
      <c r="A151" t="str">
        <f>"ZBD31BB52A"</f>
        <v>ZBD31BB52A</v>
      </c>
      <c r="B151" t="str">
        <f t="shared" si="2"/>
        <v>06363391001</v>
      </c>
      <c r="C151" t="s">
        <v>16</v>
      </c>
      <c r="D151" t="s">
        <v>312</v>
      </c>
      <c r="E151" t="s">
        <v>49</v>
      </c>
      <c r="F151" s="1" t="s">
        <v>313</v>
      </c>
      <c r="G151" t="s">
        <v>314</v>
      </c>
      <c r="H151">
        <v>319</v>
      </c>
      <c r="I151" s="2">
        <v>44348</v>
      </c>
      <c r="J151" s="2">
        <v>44712</v>
      </c>
      <c r="K151">
        <v>319</v>
      </c>
    </row>
    <row r="152" spans="1:11" x14ac:dyDescent="0.25">
      <c r="A152" t="str">
        <f>"Z283146A64"</f>
        <v>Z283146A64</v>
      </c>
      <c r="B152" t="str">
        <f t="shared" si="2"/>
        <v>06363391001</v>
      </c>
      <c r="C152" t="s">
        <v>16</v>
      </c>
      <c r="D152" t="s">
        <v>315</v>
      </c>
      <c r="E152" t="s">
        <v>18</v>
      </c>
      <c r="F152" s="1" t="s">
        <v>219</v>
      </c>
      <c r="G152" t="s">
        <v>220</v>
      </c>
      <c r="H152">
        <v>1728</v>
      </c>
      <c r="I152" s="2">
        <v>44292</v>
      </c>
      <c r="J152" s="2">
        <v>44358</v>
      </c>
      <c r="K152">
        <v>1728</v>
      </c>
    </row>
    <row r="153" spans="1:11" x14ac:dyDescent="0.25">
      <c r="A153" t="str">
        <f>"ZE1321CEF3"</f>
        <v>ZE1321CEF3</v>
      </c>
      <c r="B153" t="str">
        <f t="shared" si="2"/>
        <v>06363391001</v>
      </c>
      <c r="C153" t="s">
        <v>16</v>
      </c>
      <c r="D153" t="s">
        <v>316</v>
      </c>
      <c r="E153" t="s">
        <v>49</v>
      </c>
      <c r="F153" s="1" t="s">
        <v>317</v>
      </c>
      <c r="G153" t="s">
        <v>318</v>
      </c>
      <c r="H153">
        <v>350</v>
      </c>
      <c r="I153" s="2">
        <v>44363</v>
      </c>
      <c r="J153" s="2">
        <v>44363</v>
      </c>
      <c r="K153">
        <v>350</v>
      </c>
    </row>
    <row r="154" spans="1:11" x14ac:dyDescent="0.25">
      <c r="A154" t="str">
        <f>"Z8A3146F3C"</f>
        <v>Z8A3146F3C</v>
      </c>
      <c r="B154" t="str">
        <f t="shared" si="2"/>
        <v>06363391001</v>
      </c>
      <c r="C154" t="s">
        <v>16</v>
      </c>
      <c r="D154" t="s">
        <v>319</v>
      </c>
      <c r="E154" t="s">
        <v>26</v>
      </c>
      <c r="F154" s="1" t="s">
        <v>320</v>
      </c>
      <c r="G154" t="s">
        <v>321</v>
      </c>
      <c r="H154">
        <v>5900</v>
      </c>
      <c r="I154" s="2">
        <v>44357</v>
      </c>
      <c r="J154" s="2">
        <v>44561</v>
      </c>
      <c r="K154">
        <v>0</v>
      </c>
    </row>
    <row r="155" spans="1:11" x14ac:dyDescent="0.25">
      <c r="A155" t="str">
        <f>"ZD13157391"</f>
        <v>ZD13157391</v>
      </c>
      <c r="B155" t="str">
        <f t="shared" si="2"/>
        <v>06363391001</v>
      </c>
      <c r="C155" t="s">
        <v>16</v>
      </c>
      <c r="D155" t="s">
        <v>322</v>
      </c>
      <c r="E155" t="s">
        <v>18</v>
      </c>
      <c r="F155" s="1" t="s">
        <v>323</v>
      </c>
      <c r="G155" t="s">
        <v>324</v>
      </c>
      <c r="H155">
        <v>1569</v>
      </c>
      <c r="I155" s="2">
        <v>44299</v>
      </c>
      <c r="J155" s="2">
        <v>46153</v>
      </c>
      <c r="K155">
        <v>78.45</v>
      </c>
    </row>
    <row r="156" spans="1:11" x14ac:dyDescent="0.25">
      <c r="A156" t="str">
        <f>"Z8231C2E87"</f>
        <v>Z8231C2E87</v>
      </c>
      <c r="B156" t="str">
        <f t="shared" si="2"/>
        <v>06363391001</v>
      </c>
      <c r="C156" t="s">
        <v>16</v>
      </c>
      <c r="D156" t="s">
        <v>325</v>
      </c>
      <c r="E156" t="s">
        <v>18</v>
      </c>
      <c r="F156" s="1" t="s">
        <v>323</v>
      </c>
      <c r="G156" t="s">
        <v>324</v>
      </c>
      <c r="H156">
        <v>3138</v>
      </c>
      <c r="I156" s="2">
        <v>44333</v>
      </c>
      <c r="J156" s="2">
        <v>46194</v>
      </c>
      <c r="K156">
        <v>156.9</v>
      </c>
    </row>
    <row r="157" spans="1:11" x14ac:dyDescent="0.25">
      <c r="A157" t="str">
        <f>"ZEC31E5C8D"</f>
        <v>ZEC31E5C8D</v>
      </c>
      <c r="B157" t="str">
        <f t="shared" si="2"/>
        <v>06363391001</v>
      </c>
      <c r="C157" t="s">
        <v>16</v>
      </c>
      <c r="D157" t="s">
        <v>326</v>
      </c>
      <c r="E157" t="s">
        <v>18</v>
      </c>
      <c r="F157" s="1" t="s">
        <v>323</v>
      </c>
      <c r="G157" t="s">
        <v>324</v>
      </c>
      <c r="H157">
        <v>1569</v>
      </c>
      <c r="I157" s="2">
        <v>44342</v>
      </c>
      <c r="J157" s="2">
        <v>46201</v>
      </c>
      <c r="K157">
        <v>78.45</v>
      </c>
    </row>
    <row r="158" spans="1:11" x14ac:dyDescent="0.25">
      <c r="A158" t="str">
        <f>"Z5231E5C39"</f>
        <v>Z5231E5C39</v>
      </c>
      <c r="B158" t="str">
        <f t="shared" si="2"/>
        <v>06363391001</v>
      </c>
      <c r="C158" t="s">
        <v>16</v>
      </c>
      <c r="D158" t="s">
        <v>327</v>
      </c>
      <c r="E158" t="s">
        <v>18</v>
      </c>
      <c r="F158" s="1" t="s">
        <v>36</v>
      </c>
      <c r="G158" t="s">
        <v>37</v>
      </c>
      <c r="H158">
        <v>2009</v>
      </c>
      <c r="I158" s="2">
        <v>44342</v>
      </c>
      <c r="J158" s="2">
        <v>46202</v>
      </c>
      <c r="K158">
        <v>100.45</v>
      </c>
    </row>
    <row r="159" spans="1:11" x14ac:dyDescent="0.25">
      <c r="A159" t="str">
        <f>"Z1131D7CCE"</f>
        <v>Z1131D7CCE</v>
      </c>
      <c r="B159" t="str">
        <f t="shared" si="2"/>
        <v>06363391001</v>
      </c>
      <c r="C159" t="s">
        <v>16</v>
      </c>
      <c r="D159" t="s">
        <v>328</v>
      </c>
      <c r="E159" t="s">
        <v>49</v>
      </c>
      <c r="F159" s="1" t="s">
        <v>329</v>
      </c>
      <c r="G159" t="s">
        <v>330</v>
      </c>
      <c r="H159">
        <v>682</v>
      </c>
      <c r="I159" s="2">
        <v>44371</v>
      </c>
      <c r="J159" s="2">
        <v>44369</v>
      </c>
      <c r="K159">
        <v>682</v>
      </c>
    </row>
    <row r="160" spans="1:11" x14ac:dyDescent="0.25">
      <c r="A160" t="str">
        <f>"Z8E30A26C6"</f>
        <v>Z8E30A26C6</v>
      </c>
      <c r="B160" t="str">
        <f t="shared" si="2"/>
        <v>06363391001</v>
      </c>
      <c r="C160" t="s">
        <v>16</v>
      </c>
      <c r="D160" t="s">
        <v>331</v>
      </c>
      <c r="E160" t="s">
        <v>26</v>
      </c>
      <c r="F160" s="1" t="s">
        <v>332</v>
      </c>
      <c r="G160" t="s">
        <v>199</v>
      </c>
      <c r="H160">
        <v>39995.1</v>
      </c>
      <c r="I160" s="2">
        <v>44305</v>
      </c>
      <c r="J160" s="2">
        <v>44561</v>
      </c>
      <c r="K160">
        <v>54411.31</v>
      </c>
    </row>
    <row r="161" spans="1:11" x14ac:dyDescent="0.25">
      <c r="A161" t="str">
        <f>"Z9B321E63E"</f>
        <v>Z9B321E63E</v>
      </c>
      <c r="B161" t="str">
        <f t="shared" si="2"/>
        <v>06363391001</v>
      </c>
      <c r="C161" t="s">
        <v>16</v>
      </c>
      <c r="D161" t="s">
        <v>333</v>
      </c>
      <c r="E161" t="s">
        <v>49</v>
      </c>
      <c r="F161" s="1" t="s">
        <v>123</v>
      </c>
      <c r="G161" t="s">
        <v>118</v>
      </c>
      <c r="H161">
        <v>1751.23</v>
      </c>
      <c r="I161" s="2">
        <v>44364</v>
      </c>
      <c r="J161" s="2">
        <v>44370</v>
      </c>
      <c r="K161">
        <v>1751.23</v>
      </c>
    </row>
    <row r="162" spans="1:11" x14ac:dyDescent="0.25">
      <c r="A162" t="str">
        <f>"Z0D32133C3"</f>
        <v>Z0D32133C3</v>
      </c>
      <c r="B162" t="str">
        <f t="shared" si="2"/>
        <v>06363391001</v>
      </c>
      <c r="C162" t="s">
        <v>16</v>
      </c>
      <c r="D162" t="s">
        <v>334</v>
      </c>
      <c r="E162" t="s">
        <v>49</v>
      </c>
      <c r="F162" s="1" t="s">
        <v>335</v>
      </c>
      <c r="G162" t="s">
        <v>336</v>
      </c>
      <c r="H162">
        <v>1325.7</v>
      </c>
      <c r="I162" s="2">
        <v>44369</v>
      </c>
      <c r="J162" s="2">
        <v>44398</v>
      </c>
      <c r="K162">
        <v>1325.7</v>
      </c>
    </row>
    <row r="163" spans="1:11" x14ac:dyDescent="0.25">
      <c r="A163" t="str">
        <f>"ZD231E003E"</f>
        <v>ZD231E003E</v>
      </c>
      <c r="B163" t="str">
        <f t="shared" si="2"/>
        <v>06363391001</v>
      </c>
      <c r="C163" t="s">
        <v>16</v>
      </c>
      <c r="D163" t="s">
        <v>337</v>
      </c>
      <c r="E163" t="s">
        <v>18</v>
      </c>
      <c r="F163" s="1" t="s">
        <v>36</v>
      </c>
      <c r="G163" t="s">
        <v>37</v>
      </c>
      <c r="H163">
        <v>770.04</v>
      </c>
      <c r="I163" s="2">
        <v>44343</v>
      </c>
      <c r="J163" s="2">
        <v>44373</v>
      </c>
      <c r="K163">
        <v>770.04</v>
      </c>
    </row>
    <row r="164" spans="1:11" x14ac:dyDescent="0.25">
      <c r="A164" t="str">
        <f>"Z1E323888C"</f>
        <v>Z1E323888C</v>
      </c>
      <c r="B164" t="str">
        <f t="shared" si="2"/>
        <v>06363391001</v>
      </c>
      <c r="C164" t="s">
        <v>16</v>
      </c>
      <c r="D164" t="s">
        <v>224</v>
      </c>
      <c r="E164" t="s">
        <v>49</v>
      </c>
      <c r="F164" s="1" t="s">
        <v>338</v>
      </c>
      <c r="G164" t="s">
        <v>292</v>
      </c>
      <c r="H164">
        <v>19998</v>
      </c>
      <c r="I164" s="2">
        <v>44376</v>
      </c>
      <c r="J164" s="2">
        <v>44469</v>
      </c>
      <c r="K164">
        <v>19966.099999999999</v>
      </c>
    </row>
    <row r="165" spans="1:11" x14ac:dyDescent="0.25">
      <c r="A165" t="str">
        <f>"Z203238625"</f>
        <v>Z203238625</v>
      </c>
      <c r="B165" t="str">
        <f t="shared" si="2"/>
        <v>06363391001</v>
      </c>
      <c r="C165" t="s">
        <v>16</v>
      </c>
      <c r="D165" t="s">
        <v>339</v>
      </c>
      <c r="E165" t="s">
        <v>49</v>
      </c>
      <c r="F165" s="1" t="s">
        <v>338</v>
      </c>
      <c r="G165" t="s">
        <v>292</v>
      </c>
      <c r="H165">
        <v>19948.009999999998</v>
      </c>
      <c r="I165" s="2">
        <v>44378</v>
      </c>
      <c r="J165" s="2">
        <v>44439</v>
      </c>
      <c r="K165">
        <v>17467.61</v>
      </c>
    </row>
    <row r="166" spans="1:11" x14ac:dyDescent="0.25">
      <c r="A166" t="str">
        <f>"ZE5323835B"</f>
        <v>ZE5323835B</v>
      </c>
      <c r="B166" t="str">
        <f t="shared" si="2"/>
        <v>06363391001</v>
      </c>
      <c r="C166" t="s">
        <v>16</v>
      </c>
      <c r="D166" t="s">
        <v>340</v>
      </c>
      <c r="E166" t="s">
        <v>49</v>
      </c>
      <c r="F166" s="1" t="s">
        <v>338</v>
      </c>
      <c r="G166" t="s">
        <v>292</v>
      </c>
      <c r="H166">
        <v>7418.68</v>
      </c>
      <c r="I166" s="2">
        <v>44376</v>
      </c>
      <c r="J166" s="2">
        <v>44407</v>
      </c>
      <c r="K166">
        <v>7418.68</v>
      </c>
    </row>
    <row r="167" spans="1:11" x14ac:dyDescent="0.25">
      <c r="A167" t="str">
        <f>"ZBA3238E51"</f>
        <v>ZBA3238E51</v>
      </c>
      <c r="B167" t="str">
        <f t="shared" si="2"/>
        <v>06363391001</v>
      </c>
      <c r="C167" t="s">
        <v>16</v>
      </c>
      <c r="D167" t="s">
        <v>341</v>
      </c>
      <c r="E167" t="s">
        <v>49</v>
      </c>
      <c r="F167" s="1" t="s">
        <v>342</v>
      </c>
      <c r="G167" t="s">
        <v>289</v>
      </c>
      <c r="H167">
        <v>15337.93</v>
      </c>
      <c r="I167" s="2">
        <v>44376</v>
      </c>
      <c r="J167" s="2">
        <v>44418</v>
      </c>
      <c r="K167">
        <v>15337.93</v>
      </c>
    </row>
    <row r="168" spans="1:11" x14ac:dyDescent="0.25">
      <c r="A168" t="str">
        <f>"Z083264684"</f>
        <v>Z083264684</v>
      </c>
      <c r="B168" t="str">
        <f t="shared" si="2"/>
        <v>06363391001</v>
      </c>
      <c r="C168" t="s">
        <v>16</v>
      </c>
      <c r="D168" t="s">
        <v>343</v>
      </c>
      <c r="E168" t="s">
        <v>49</v>
      </c>
      <c r="F168" s="1" t="s">
        <v>198</v>
      </c>
      <c r="G168" t="s">
        <v>199</v>
      </c>
      <c r="H168">
        <v>10106</v>
      </c>
      <c r="I168" s="2">
        <v>44390</v>
      </c>
      <c r="J168" s="2">
        <v>44472</v>
      </c>
      <c r="K168">
        <v>0</v>
      </c>
    </row>
    <row r="169" spans="1:11" x14ac:dyDescent="0.25">
      <c r="A169" t="str">
        <f>"ZA532646AC"</f>
        <v>ZA532646AC</v>
      </c>
      <c r="B169" t="str">
        <f t="shared" si="2"/>
        <v>06363391001</v>
      </c>
      <c r="C169" t="s">
        <v>16</v>
      </c>
      <c r="D169" t="s">
        <v>344</v>
      </c>
      <c r="E169" t="s">
        <v>49</v>
      </c>
      <c r="F169" s="1" t="s">
        <v>198</v>
      </c>
      <c r="G169" t="s">
        <v>199</v>
      </c>
      <c r="H169">
        <v>6097</v>
      </c>
      <c r="I169" s="2">
        <v>44390</v>
      </c>
      <c r="J169" s="2">
        <v>44472</v>
      </c>
      <c r="K169">
        <v>6097</v>
      </c>
    </row>
    <row r="170" spans="1:11" x14ac:dyDescent="0.25">
      <c r="A170" t="str">
        <f>"ZEF30981BA"</f>
        <v>ZEF30981BA</v>
      </c>
      <c r="B170" t="str">
        <f t="shared" si="2"/>
        <v>06363391001</v>
      </c>
      <c r="C170" t="s">
        <v>16</v>
      </c>
      <c r="D170" t="s">
        <v>345</v>
      </c>
      <c r="E170" t="s">
        <v>26</v>
      </c>
      <c r="F170" s="1" t="s">
        <v>346</v>
      </c>
      <c r="G170" t="s">
        <v>273</v>
      </c>
      <c r="H170">
        <v>39206.94</v>
      </c>
      <c r="I170" s="2">
        <v>44343</v>
      </c>
      <c r="J170" s="2">
        <v>44439</v>
      </c>
      <c r="K170">
        <v>36462.42</v>
      </c>
    </row>
    <row r="171" spans="1:11" x14ac:dyDescent="0.25">
      <c r="A171" t="str">
        <f>"Z02308D30E"</f>
        <v>Z02308D30E</v>
      </c>
      <c r="B171" t="str">
        <f t="shared" si="2"/>
        <v>06363391001</v>
      </c>
      <c r="C171" t="s">
        <v>16</v>
      </c>
      <c r="D171" t="s">
        <v>347</v>
      </c>
      <c r="E171" t="s">
        <v>26</v>
      </c>
      <c r="F171" s="1" t="s">
        <v>348</v>
      </c>
      <c r="G171" t="s">
        <v>349</v>
      </c>
      <c r="H171">
        <v>23903.15</v>
      </c>
      <c r="I171" s="2">
        <v>44229</v>
      </c>
      <c r="J171" s="2">
        <v>44410</v>
      </c>
      <c r="K171">
        <v>23903.15</v>
      </c>
    </row>
    <row r="172" spans="1:11" x14ac:dyDescent="0.25">
      <c r="A172" t="str">
        <f>"ZE6326910F"</f>
        <v>ZE6326910F</v>
      </c>
      <c r="B172" t="str">
        <f t="shared" si="2"/>
        <v>06363391001</v>
      </c>
      <c r="C172" t="s">
        <v>16</v>
      </c>
      <c r="D172" t="s">
        <v>350</v>
      </c>
      <c r="E172" t="s">
        <v>18</v>
      </c>
      <c r="F172" s="1" t="s">
        <v>219</v>
      </c>
      <c r="G172" t="s">
        <v>220</v>
      </c>
      <c r="H172">
        <v>1620</v>
      </c>
      <c r="I172" s="2">
        <v>44385</v>
      </c>
      <c r="J172" s="2">
        <v>44413</v>
      </c>
      <c r="K172">
        <v>1620</v>
      </c>
    </row>
    <row r="173" spans="1:11" x14ac:dyDescent="0.25">
      <c r="A173" t="str">
        <f>"Z70326DF11"</f>
        <v>Z70326DF11</v>
      </c>
      <c r="B173" t="str">
        <f t="shared" si="2"/>
        <v>06363391001</v>
      </c>
      <c r="C173" t="s">
        <v>16</v>
      </c>
      <c r="D173" t="s">
        <v>351</v>
      </c>
      <c r="E173" t="s">
        <v>49</v>
      </c>
      <c r="F173" s="1" t="s">
        <v>338</v>
      </c>
      <c r="G173" t="s">
        <v>292</v>
      </c>
      <c r="H173">
        <v>10045.799999999999</v>
      </c>
      <c r="I173" s="2">
        <v>44396</v>
      </c>
      <c r="J173" s="2">
        <v>44414</v>
      </c>
      <c r="K173">
        <v>10045.799999999999</v>
      </c>
    </row>
    <row r="174" spans="1:11" x14ac:dyDescent="0.25">
      <c r="A174" t="str">
        <f>"ZEF3285B67"</f>
        <v>ZEF3285B67</v>
      </c>
      <c r="B174" t="str">
        <f t="shared" si="2"/>
        <v>06363391001</v>
      </c>
      <c r="C174" t="s">
        <v>16</v>
      </c>
      <c r="D174" t="s">
        <v>352</v>
      </c>
      <c r="E174" t="s">
        <v>49</v>
      </c>
      <c r="F174" s="1" t="s">
        <v>353</v>
      </c>
      <c r="G174" t="s">
        <v>354</v>
      </c>
      <c r="H174">
        <v>6479</v>
      </c>
      <c r="I174" s="2">
        <v>44399</v>
      </c>
      <c r="J174" s="2">
        <v>44406</v>
      </c>
      <c r="K174">
        <v>6479</v>
      </c>
    </row>
    <row r="175" spans="1:11" x14ac:dyDescent="0.25">
      <c r="A175" t="str">
        <f>"ZE531CECF3"</f>
        <v>ZE531CECF3</v>
      </c>
      <c r="B175" t="str">
        <f t="shared" si="2"/>
        <v>06363391001</v>
      </c>
      <c r="C175" t="s">
        <v>16</v>
      </c>
      <c r="D175" t="s">
        <v>355</v>
      </c>
      <c r="E175" t="s">
        <v>26</v>
      </c>
      <c r="F175" s="1" t="s">
        <v>356</v>
      </c>
      <c r="G175" t="s">
        <v>357</v>
      </c>
      <c r="H175">
        <v>38856</v>
      </c>
      <c r="I175" s="2">
        <v>44425</v>
      </c>
      <c r="J175" s="2">
        <v>44487</v>
      </c>
      <c r="K175">
        <v>38856</v>
      </c>
    </row>
    <row r="176" spans="1:11" x14ac:dyDescent="0.25">
      <c r="A176" t="str">
        <f>"Z8D31AB221"</f>
        <v>Z8D31AB221</v>
      </c>
      <c r="B176" t="str">
        <f t="shared" si="2"/>
        <v>06363391001</v>
      </c>
      <c r="C176" t="s">
        <v>16</v>
      </c>
      <c r="D176" t="s">
        <v>358</v>
      </c>
      <c r="E176" t="s">
        <v>26</v>
      </c>
      <c r="F176" s="1" t="s">
        <v>359</v>
      </c>
      <c r="G176" t="s">
        <v>199</v>
      </c>
      <c r="H176">
        <v>28710</v>
      </c>
      <c r="I176" s="2">
        <v>44425</v>
      </c>
      <c r="J176" s="2">
        <v>44506</v>
      </c>
      <c r="K176">
        <v>22985.47</v>
      </c>
    </row>
    <row r="177" spans="1:11" x14ac:dyDescent="0.25">
      <c r="A177" t="str">
        <f>"ZB232C8857"</f>
        <v>ZB232C8857</v>
      </c>
      <c r="B177" t="str">
        <f t="shared" si="2"/>
        <v>06363391001</v>
      </c>
      <c r="C177" t="s">
        <v>16</v>
      </c>
      <c r="D177" t="s">
        <v>360</v>
      </c>
      <c r="E177" t="s">
        <v>18</v>
      </c>
      <c r="F177" s="1" t="s">
        <v>323</v>
      </c>
      <c r="G177" t="s">
        <v>324</v>
      </c>
      <c r="H177">
        <v>1569</v>
      </c>
      <c r="I177" s="2">
        <v>44425</v>
      </c>
      <c r="J177" s="2">
        <v>46286</v>
      </c>
      <c r="K177">
        <v>0</v>
      </c>
    </row>
    <row r="178" spans="1:11" x14ac:dyDescent="0.25">
      <c r="A178" t="str">
        <f>"ZBA32C8889"</f>
        <v>ZBA32C8889</v>
      </c>
      <c r="B178" t="str">
        <f t="shared" si="2"/>
        <v>06363391001</v>
      </c>
      <c r="C178" t="s">
        <v>16</v>
      </c>
      <c r="D178" t="s">
        <v>361</v>
      </c>
      <c r="E178" t="s">
        <v>18</v>
      </c>
      <c r="F178" s="1" t="s">
        <v>323</v>
      </c>
      <c r="G178" t="s">
        <v>324</v>
      </c>
      <c r="H178">
        <v>1569</v>
      </c>
      <c r="I178" s="2">
        <v>44425</v>
      </c>
      <c r="J178" s="2">
        <v>46286</v>
      </c>
      <c r="K178">
        <v>0</v>
      </c>
    </row>
    <row r="179" spans="1:11" x14ac:dyDescent="0.25">
      <c r="A179" t="str">
        <f>"Z5B32C886C"</f>
        <v>Z5B32C886C</v>
      </c>
      <c r="B179" t="str">
        <f t="shared" si="2"/>
        <v>06363391001</v>
      </c>
      <c r="C179" t="s">
        <v>16</v>
      </c>
      <c r="D179" t="s">
        <v>362</v>
      </c>
      <c r="E179" t="s">
        <v>18</v>
      </c>
      <c r="F179" s="1" t="s">
        <v>323</v>
      </c>
      <c r="G179" t="s">
        <v>324</v>
      </c>
      <c r="H179">
        <v>1569</v>
      </c>
      <c r="I179" s="2">
        <v>44425</v>
      </c>
      <c r="J179" s="2">
        <v>46282</v>
      </c>
      <c r="K179">
        <v>0</v>
      </c>
    </row>
    <row r="180" spans="1:11" x14ac:dyDescent="0.25">
      <c r="A180" t="str">
        <f>"ZCC32C887C"</f>
        <v>ZCC32C887C</v>
      </c>
      <c r="B180" t="str">
        <f t="shared" si="2"/>
        <v>06363391001</v>
      </c>
      <c r="C180" t="s">
        <v>16</v>
      </c>
      <c r="D180" t="s">
        <v>363</v>
      </c>
      <c r="E180" t="s">
        <v>18</v>
      </c>
      <c r="F180" s="1" t="s">
        <v>323</v>
      </c>
      <c r="G180" t="s">
        <v>324</v>
      </c>
      <c r="H180">
        <v>4707</v>
      </c>
      <c r="I180" s="2">
        <v>44425</v>
      </c>
      <c r="J180" s="2">
        <v>46294</v>
      </c>
      <c r="K180">
        <v>0</v>
      </c>
    </row>
    <row r="181" spans="1:11" x14ac:dyDescent="0.25">
      <c r="A181" t="str">
        <f>"ZC4329974A"</f>
        <v>ZC4329974A</v>
      </c>
      <c r="B181" t="str">
        <f t="shared" si="2"/>
        <v>06363391001</v>
      </c>
      <c r="C181" t="s">
        <v>16</v>
      </c>
      <c r="D181" t="s">
        <v>364</v>
      </c>
      <c r="E181" t="s">
        <v>49</v>
      </c>
      <c r="F181" s="1" t="s">
        <v>338</v>
      </c>
      <c r="G181" t="s">
        <v>292</v>
      </c>
      <c r="H181">
        <v>6653.95</v>
      </c>
      <c r="I181" s="2">
        <v>44403</v>
      </c>
      <c r="J181" s="2">
        <v>44459</v>
      </c>
      <c r="K181">
        <v>6652.95</v>
      </c>
    </row>
    <row r="182" spans="1:11" x14ac:dyDescent="0.25">
      <c r="A182" t="str">
        <f>"8609415A01"</f>
        <v>8609415A01</v>
      </c>
      <c r="B182" t="str">
        <f t="shared" si="2"/>
        <v>06363391001</v>
      </c>
      <c r="C182" t="s">
        <v>16</v>
      </c>
      <c r="D182" t="s">
        <v>365</v>
      </c>
      <c r="E182" t="s">
        <v>18</v>
      </c>
      <c r="F182" s="1" t="s">
        <v>42</v>
      </c>
      <c r="G182" t="s">
        <v>43</v>
      </c>
      <c r="H182">
        <v>92459.73</v>
      </c>
      <c r="I182" s="2">
        <v>44222</v>
      </c>
      <c r="J182" s="2">
        <v>44959</v>
      </c>
      <c r="K182">
        <v>18512.189999999999</v>
      </c>
    </row>
    <row r="183" spans="1:11" x14ac:dyDescent="0.25">
      <c r="A183" t="str">
        <f>"Z99328462F"</f>
        <v>Z99328462F</v>
      </c>
      <c r="B183" t="str">
        <f t="shared" si="2"/>
        <v>06363391001</v>
      </c>
      <c r="C183" t="s">
        <v>16</v>
      </c>
      <c r="D183" t="s">
        <v>366</v>
      </c>
      <c r="E183" t="s">
        <v>49</v>
      </c>
      <c r="F183" s="1" t="s">
        <v>367</v>
      </c>
      <c r="G183" t="s">
        <v>276</v>
      </c>
      <c r="H183">
        <v>14819.28</v>
      </c>
      <c r="I183" s="2">
        <v>44396</v>
      </c>
      <c r="J183" s="2">
        <v>44484</v>
      </c>
      <c r="K183">
        <v>13432.66</v>
      </c>
    </row>
    <row r="184" spans="1:11" x14ac:dyDescent="0.25">
      <c r="A184" t="str">
        <f>"ZBB32E8F79"</f>
        <v>ZBB32E8F79</v>
      </c>
      <c r="B184" t="str">
        <f t="shared" si="2"/>
        <v>06363391001</v>
      </c>
      <c r="C184" t="s">
        <v>16</v>
      </c>
      <c r="D184" t="s">
        <v>368</v>
      </c>
      <c r="E184" t="s">
        <v>49</v>
      </c>
      <c r="F184" s="1" t="s">
        <v>198</v>
      </c>
      <c r="G184" t="s">
        <v>199</v>
      </c>
      <c r="H184">
        <v>19999</v>
      </c>
      <c r="I184" s="2">
        <v>44452</v>
      </c>
      <c r="J184" s="2">
        <v>44500</v>
      </c>
      <c r="K184">
        <v>0</v>
      </c>
    </row>
    <row r="185" spans="1:11" x14ac:dyDescent="0.25">
      <c r="A185" t="str">
        <f>"Z9A330B572"</f>
        <v>Z9A330B572</v>
      </c>
      <c r="B185" t="str">
        <f t="shared" si="2"/>
        <v>06363391001</v>
      </c>
      <c r="C185" t="s">
        <v>16</v>
      </c>
      <c r="D185" t="s">
        <v>369</v>
      </c>
      <c r="E185" t="s">
        <v>18</v>
      </c>
      <c r="F185" s="1" t="s">
        <v>323</v>
      </c>
      <c r="G185" t="s">
        <v>324</v>
      </c>
      <c r="H185">
        <v>1569</v>
      </c>
      <c r="I185" s="2">
        <v>44453</v>
      </c>
      <c r="J185" s="2">
        <v>46296</v>
      </c>
      <c r="K185">
        <v>0</v>
      </c>
    </row>
    <row r="186" spans="1:11" x14ac:dyDescent="0.25">
      <c r="A186" t="str">
        <f>"Z4433179E4"</f>
        <v>Z4433179E4</v>
      </c>
      <c r="B186" t="str">
        <f t="shared" si="2"/>
        <v>06363391001</v>
      </c>
      <c r="C186" t="s">
        <v>16</v>
      </c>
      <c r="D186" t="s">
        <v>370</v>
      </c>
      <c r="E186" t="s">
        <v>18</v>
      </c>
      <c r="F186" s="1" t="s">
        <v>36</v>
      </c>
      <c r="G186" t="s">
        <v>37</v>
      </c>
      <c r="H186">
        <v>385.02</v>
      </c>
      <c r="I186" s="2">
        <v>44456</v>
      </c>
      <c r="J186" s="2">
        <v>44467</v>
      </c>
      <c r="K186">
        <v>385.02</v>
      </c>
    </row>
    <row r="187" spans="1:11" x14ac:dyDescent="0.25">
      <c r="A187" t="str">
        <f>"Z3D33179F7"</f>
        <v>Z3D33179F7</v>
      </c>
      <c r="B187" t="str">
        <f t="shared" si="2"/>
        <v>06363391001</v>
      </c>
      <c r="C187" t="s">
        <v>16</v>
      </c>
      <c r="D187" t="s">
        <v>371</v>
      </c>
      <c r="E187" t="s">
        <v>18</v>
      </c>
      <c r="F187" s="1" t="s">
        <v>36</v>
      </c>
      <c r="G187" t="s">
        <v>37</v>
      </c>
      <c r="H187">
        <v>385.02</v>
      </c>
      <c r="I187" s="2">
        <v>44456</v>
      </c>
      <c r="J187" s="2">
        <v>44467</v>
      </c>
      <c r="K187">
        <v>385.02</v>
      </c>
    </row>
    <row r="188" spans="1:11" x14ac:dyDescent="0.25">
      <c r="A188" t="str">
        <f>"Z3B32865B7"</f>
        <v>Z3B32865B7</v>
      </c>
      <c r="B188" t="str">
        <f t="shared" si="2"/>
        <v>06363391001</v>
      </c>
      <c r="C188" t="s">
        <v>16</v>
      </c>
      <c r="D188" t="s">
        <v>372</v>
      </c>
      <c r="E188" t="s">
        <v>49</v>
      </c>
      <c r="F188" s="1" t="s">
        <v>367</v>
      </c>
      <c r="G188" t="s">
        <v>276</v>
      </c>
      <c r="H188">
        <v>2830.65</v>
      </c>
      <c r="I188" s="2">
        <v>44397</v>
      </c>
      <c r="J188" s="2">
        <v>44453</v>
      </c>
      <c r="K188">
        <v>2830</v>
      </c>
    </row>
    <row r="189" spans="1:11" x14ac:dyDescent="0.25">
      <c r="A189" t="str">
        <f>"Z723330F75"</f>
        <v>Z723330F75</v>
      </c>
      <c r="B189" t="str">
        <f t="shared" si="2"/>
        <v>06363391001</v>
      </c>
      <c r="C189" t="s">
        <v>16</v>
      </c>
      <c r="D189" t="s">
        <v>373</v>
      </c>
      <c r="E189" t="s">
        <v>49</v>
      </c>
      <c r="F189" s="1" t="s">
        <v>123</v>
      </c>
      <c r="G189" t="s">
        <v>118</v>
      </c>
      <c r="H189">
        <v>37185.660000000003</v>
      </c>
      <c r="I189" s="2">
        <v>44470</v>
      </c>
      <c r="J189" s="2">
        <v>44561</v>
      </c>
      <c r="K189">
        <v>18499.86</v>
      </c>
    </row>
    <row r="190" spans="1:11" x14ac:dyDescent="0.25">
      <c r="A190" t="str">
        <f>"891420068C"</f>
        <v>891420068C</v>
      </c>
      <c r="B190" t="str">
        <f t="shared" si="2"/>
        <v>06363391001</v>
      </c>
      <c r="C190" t="s">
        <v>16</v>
      </c>
      <c r="D190" t="s">
        <v>374</v>
      </c>
      <c r="E190" t="s">
        <v>18</v>
      </c>
      <c r="F190" s="1" t="s">
        <v>147</v>
      </c>
      <c r="G190" t="s">
        <v>93</v>
      </c>
      <c r="H190">
        <v>137124.5</v>
      </c>
      <c r="I190" s="2">
        <v>44470</v>
      </c>
      <c r="J190" s="2">
        <v>45541</v>
      </c>
      <c r="K190">
        <v>10041.540000000001</v>
      </c>
    </row>
    <row r="191" spans="1:11" x14ac:dyDescent="0.25">
      <c r="A191" t="str">
        <f>"Z9D32E8F3B"</f>
        <v>Z9D32E8F3B</v>
      </c>
      <c r="B191" t="str">
        <f t="shared" si="2"/>
        <v>06363391001</v>
      </c>
      <c r="C191" t="s">
        <v>16</v>
      </c>
      <c r="D191" t="s">
        <v>375</v>
      </c>
      <c r="E191" t="s">
        <v>26</v>
      </c>
      <c r="F191" s="1" t="s">
        <v>376</v>
      </c>
      <c r="G191" t="s">
        <v>377</v>
      </c>
      <c r="H191">
        <v>1600</v>
      </c>
      <c r="I191" s="2">
        <v>44441</v>
      </c>
      <c r="J191" s="2">
        <v>44475</v>
      </c>
      <c r="K191">
        <v>1600</v>
      </c>
    </row>
    <row r="192" spans="1:11" x14ac:dyDescent="0.25">
      <c r="A192" t="str">
        <f>"8797512092"</f>
        <v>8797512092</v>
      </c>
      <c r="B192" t="str">
        <f t="shared" si="2"/>
        <v>06363391001</v>
      </c>
      <c r="C192" t="s">
        <v>16</v>
      </c>
      <c r="D192" t="s">
        <v>378</v>
      </c>
      <c r="E192" t="s">
        <v>18</v>
      </c>
      <c r="F192" s="1" t="s">
        <v>379</v>
      </c>
      <c r="G192" t="s">
        <v>380</v>
      </c>
      <c r="H192">
        <v>0</v>
      </c>
      <c r="I192" s="2">
        <v>44361</v>
      </c>
      <c r="J192" s="2">
        <v>44805</v>
      </c>
      <c r="K192">
        <v>92092.79</v>
      </c>
    </row>
    <row r="193" spans="1:11" x14ac:dyDescent="0.25">
      <c r="A193" t="str">
        <f>"ZBF335A27F"</f>
        <v>ZBF335A27F</v>
      </c>
      <c r="B193" t="str">
        <f t="shared" si="2"/>
        <v>06363391001</v>
      </c>
      <c r="C193" t="s">
        <v>16</v>
      </c>
      <c r="D193" t="s">
        <v>381</v>
      </c>
      <c r="E193" t="s">
        <v>18</v>
      </c>
      <c r="F193" s="1" t="s">
        <v>323</v>
      </c>
      <c r="G193" t="s">
        <v>324</v>
      </c>
      <c r="H193">
        <v>1569</v>
      </c>
      <c r="I193" s="2">
        <v>44475</v>
      </c>
      <c r="J193" s="2">
        <v>46285</v>
      </c>
      <c r="K193">
        <v>0</v>
      </c>
    </row>
    <row r="194" spans="1:11" x14ac:dyDescent="0.25">
      <c r="A194" t="str">
        <f>"ZDA332D149"</f>
        <v>ZDA332D149</v>
      </c>
      <c r="B194" t="str">
        <f t="shared" si="2"/>
        <v>06363391001</v>
      </c>
      <c r="C194" t="s">
        <v>16</v>
      </c>
      <c r="D194" t="s">
        <v>382</v>
      </c>
      <c r="E194" t="s">
        <v>18</v>
      </c>
      <c r="F194" s="1" t="s">
        <v>219</v>
      </c>
      <c r="G194" t="s">
        <v>220</v>
      </c>
      <c r="H194">
        <v>4860</v>
      </c>
      <c r="I194" s="2">
        <v>44462</v>
      </c>
      <c r="J194" s="2">
        <v>44487</v>
      </c>
      <c r="K194">
        <v>4860</v>
      </c>
    </row>
    <row r="195" spans="1:11" x14ac:dyDescent="0.25">
      <c r="A195" t="str">
        <f>"Z7E3377A3B"</f>
        <v>Z7E3377A3B</v>
      </c>
      <c r="B195" t="str">
        <f t="shared" ref="B195:B258" si="3">"06363391001"</f>
        <v>06363391001</v>
      </c>
      <c r="C195" t="s">
        <v>16</v>
      </c>
      <c r="D195" t="s">
        <v>383</v>
      </c>
      <c r="E195" t="s">
        <v>49</v>
      </c>
      <c r="F195" s="1" t="s">
        <v>338</v>
      </c>
      <c r="G195" t="s">
        <v>292</v>
      </c>
      <c r="H195">
        <v>16818.77</v>
      </c>
      <c r="I195" s="2">
        <v>44490</v>
      </c>
      <c r="J195" s="2">
        <v>44500</v>
      </c>
      <c r="K195">
        <v>16818.77</v>
      </c>
    </row>
    <row r="196" spans="1:11" x14ac:dyDescent="0.25">
      <c r="A196" t="str">
        <f>"Z8B321E5DA"</f>
        <v>Z8B321E5DA</v>
      </c>
      <c r="B196" t="str">
        <f t="shared" si="3"/>
        <v>06363391001</v>
      </c>
      <c r="C196" t="s">
        <v>16</v>
      </c>
      <c r="D196" t="s">
        <v>384</v>
      </c>
      <c r="E196" t="s">
        <v>26</v>
      </c>
      <c r="F196" s="1" t="s">
        <v>385</v>
      </c>
      <c r="G196" t="s">
        <v>386</v>
      </c>
      <c r="H196">
        <v>11500</v>
      </c>
      <c r="I196" s="2">
        <v>44490</v>
      </c>
      <c r="J196" s="2">
        <v>44551</v>
      </c>
      <c r="K196">
        <v>11500</v>
      </c>
    </row>
    <row r="197" spans="1:11" x14ac:dyDescent="0.25">
      <c r="A197" t="str">
        <f>"Z063369AB2"</f>
        <v>Z063369AB2</v>
      </c>
      <c r="B197" t="str">
        <f t="shared" si="3"/>
        <v>06363391001</v>
      </c>
      <c r="C197" t="s">
        <v>16</v>
      </c>
      <c r="D197" t="s">
        <v>387</v>
      </c>
      <c r="E197" t="s">
        <v>49</v>
      </c>
      <c r="F197" s="1" t="s">
        <v>367</v>
      </c>
      <c r="G197" t="s">
        <v>276</v>
      </c>
      <c r="H197">
        <v>2565</v>
      </c>
      <c r="I197" s="2">
        <v>44490</v>
      </c>
      <c r="J197" s="2">
        <v>44521</v>
      </c>
      <c r="K197">
        <v>2565</v>
      </c>
    </row>
    <row r="198" spans="1:11" x14ac:dyDescent="0.25">
      <c r="A198" t="str">
        <f>"Z693391545"</f>
        <v>Z693391545</v>
      </c>
      <c r="B198" t="str">
        <f t="shared" si="3"/>
        <v>06363391001</v>
      </c>
      <c r="C198" t="s">
        <v>16</v>
      </c>
      <c r="D198" t="s">
        <v>388</v>
      </c>
      <c r="E198" t="s">
        <v>49</v>
      </c>
      <c r="F198" s="1" t="s">
        <v>389</v>
      </c>
      <c r="G198" t="s">
        <v>390</v>
      </c>
      <c r="H198">
        <v>67</v>
      </c>
      <c r="I198" s="2">
        <v>44481</v>
      </c>
      <c r="J198" s="2">
        <v>44481</v>
      </c>
      <c r="K198">
        <v>67</v>
      </c>
    </row>
    <row r="199" spans="1:11" x14ac:dyDescent="0.25">
      <c r="A199" t="str">
        <f>"ZCD33848D5"</f>
        <v>ZCD33848D5</v>
      </c>
      <c r="B199" t="str">
        <f t="shared" si="3"/>
        <v>06363391001</v>
      </c>
      <c r="C199" t="s">
        <v>16</v>
      </c>
      <c r="D199" t="s">
        <v>391</v>
      </c>
      <c r="E199" t="s">
        <v>49</v>
      </c>
      <c r="F199" s="1" t="s">
        <v>392</v>
      </c>
      <c r="G199" t="s">
        <v>393</v>
      </c>
      <c r="H199">
        <v>534</v>
      </c>
      <c r="I199" s="2">
        <v>44488</v>
      </c>
      <c r="J199" s="2">
        <v>44530</v>
      </c>
      <c r="K199">
        <v>534</v>
      </c>
    </row>
    <row r="200" spans="1:11" x14ac:dyDescent="0.25">
      <c r="A200" t="str">
        <f>"Z14339305D"</f>
        <v>Z14339305D</v>
      </c>
      <c r="B200" t="str">
        <f t="shared" si="3"/>
        <v>06363391001</v>
      </c>
      <c r="C200" t="s">
        <v>16</v>
      </c>
      <c r="D200" t="s">
        <v>394</v>
      </c>
      <c r="E200" t="s">
        <v>49</v>
      </c>
      <c r="F200" s="1" t="s">
        <v>147</v>
      </c>
      <c r="G200" t="s">
        <v>93</v>
      </c>
      <c r="H200">
        <v>36288</v>
      </c>
      <c r="I200" s="2">
        <v>44501</v>
      </c>
      <c r="J200" s="2">
        <v>44742</v>
      </c>
      <c r="K200">
        <v>0</v>
      </c>
    </row>
    <row r="201" spans="1:11" x14ac:dyDescent="0.25">
      <c r="A201" t="str">
        <f>"ZA5339B97E"</f>
        <v>ZA5339B97E</v>
      </c>
      <c r="B201" t="str">
        <f t="shared" si="3"/>
        <v>06363391001</v>
      </c>
      <c r="C201" t="s">
        <v>16</v>
      </c>
      <c r="D201" t="s">
        <v>395</v>
      </c>
      <c r="E201" t="s">
        <v>18</v>
      </c>
      <c r="F201" s="1" t="s">
        <v>323</v>
      </c>
      <c r="G201" t="s">
        <v>324</v>
      </c>
      <c r="H201">
        <v>10983</v>
      </c>
      <c r="I201" s="2">
        <v>44491</v>
      </c>
      <c r="J201" s="2">
        <v>46336</v>
      </c>
      <c r="K201">
        <v>0</v>
      </c>
    </row>
    <row r="202" spans="1:11" x14ac:dyDescent="0.25">
      <c r="A202" t="str">
        <f>"Z9F3369BBC"</f>
        <v>Z9F3369BBC</v>
      </c>
      <c r="B202" t="str">
        <f t="shared" si="3"/>
        <v>06363391001</v>
      </c>
      <c r="C202" t="s">
        <v>16</v>
      </c>
      <c r="D202" t="s">
        <v>396</v>
      </c>
      <c r="E202" t="s">
        <v>18</v>
      </c>
      <c r="F202" s="1" t="s">
        <v>323</v>
      </c>
      <c r="G202" t="s">
        <v>324</v>
      </c>
      <c r="H202">
        <v>3138</v>
      </c>
      <c r="I202" s="2">
        <v>44481</v>
      </c>
      <c r="J202" s="2">
        <v>46329</v>
      </c>
      <c r="K202">
        <v>0</v>
      </c>
    </row>
    <row r="203" spans="1:11" x14ac:dyDescent="0.25">
      <c r="A203" t="str">
        <f>"Z033392FB4"</f>
        <v>Z033392FB4</v>
      </c>
      <c r="B203" t="str">
        <f t="shared" si="3"/>
        <v>06363391001</v>
      </c>
      <c r="C203" t="s">
        <v>16</v>
      </c>
      <c r="D203" t="s">
        <v>397</v>
      </c>
      <c r="E203" t="s">
        <v>18</v>
      </c>
      <c r="F203" s="1" t="s">
        <v>323</v>
      </c>
      <c r="G203" t="s">
        <v>324</v>
      </c>
      <c r="H203">
        <v>1569</v>
      </c>
      <c r="I203" s="2">
        <v>44490</v>
      </c>
      <c r="J203" s="2">
        <v>46333</v>
      </c>
      <c r="K203">
        <v>0</v>
      </c>
    </row>
    <row r="204" spans="1:11" x14ac:dyDescent="0.25">
      <c r="A204" t="str">
        <f>"Z7D3392F40"</f>
        <v>Z7D3392F40</v>
      </c>
      <c r="B204" t="str">
        <f t="shared" si="3"/>
        <v>06363391001</v>
      </c>
      <c r="C204" t="s">
        <v>16</v>
      </c>
      <c r="D204" t="s">
        <v>398</v>
      </c>
      <c r="E204" t="s">
        <v>18</v>
      </c>
      <c r="F204" s="1" t="s">
        <v>323</v>
      </c>
      <c r="G204" t="s">
        <v>324</v>
      </c>
      <c r="H204">
        <v>1569</v>
      </c>
      <c r="I204" s="2">
        <v>44490</v>
      </c>
      <c r="J204" s="2">
        <v>46338</v>
      </c>
      <c r="K204">
        <v>0</v>
      </c>
    </row>
    <row r="205" spans="1:11" x14ac:dyDescent="0.25">
      <c r="A205" t="str">
        <f>"Z073392ED2"</f>
        <v>Z073392ED2</v>
      </c>
      <c r="B205" t="str">
        <f t="shared" si="3"/>
        <v>06363391001</v>
      </c>
      <c r="C205" t="s">
        <v>16</v>
      </c>
      <c r="D205" t="s">
        <v>399</v>
      </c>
      <c r="E205" t="s">
        <v>18</v>
      </c>
      <c r="F205" s="1" t="s">
        <v>323</v>
      </c>
      <c r="G205" t="s">
        <v>324</v>
      </c>
      <c r="H205">
        <v>3138</v>
      </c>
      <c r="I205" s="2">
        <v>44490</v>
      </c>
      <c r="J205" s="2">
        <v>46338</v>
      </c>
      <c r="K205">
        <v>0</v>
      </c>
    </row>
    <row r="206" spans="1:11" x14ac:dyDescent="0.25">
      <c r="A206" t="str">
        <f>"Z2E3369CA7"</f>
        <v>Z2E3369CA7</v>
      </c>
      <c r="B206" t="str">
        <f t="shared" si="3"/>
        <v>06363391001</v>
      </c>
      <c r="C206" t="s">
        <v>16</v>
      </c>
      <c r="D206" t="s">
        <v>400</v>
      </c>
      <c r="E206" t="s">
        <v>18</v>
      </c>
      <c r="F206" s="1" t="s">
        <v>323</v>
      </c>
      <c r="G206" t="s">
        <v>324</v>
      </c>
      <c r="H206">
        <v>3138</v>
      </c>
      <c r="I206" s="2">
        <v>44481</v>
      </c>
      <c r="J206" s="2">
        <v>46329</v>
      </c>
      <c r="K206">
        <v>0</v>
      </c>
    </row>
    <row r="207" spans="1:11" x14ac:dyDescent="0.25">
      <c r="A207" t="str">
        <f>"ZA43392FF5"</f>
        <v>ZA43392FF5</v>
      </c>
      <c r="B207" t="str">
        <f t="shared" si="3"/>
        <v>06363391001</v>
      </c>
      <c r="C207" t="s">
        <v>16</v>
      </c>
      <c r="D207" t="s">
        <v>401</v>
      </c>
      <c r="E207" t="s">
        <v>18</v>
      </c>
      <c r="F207" s="1" t="s">
        <v>323</v>
      </c>
      <c r="G207" t="s">
        <v>324</v>
      </c>
      <c r="H207">
        <v>3138</v>
      </c>
      <c r="I207" s="2">
        <v>44490</v>
      </c>
      <c r="J207" s="2">
        <v>46336</v>
      </c>
      <c r="K207">
        <v>0</v>
      </c>
    </row>
    <row r="208" spans="1:11" x14ac:dyDescent="0.25">
      <c r="A208" t="str">
        <f>"Z3F3369C55"</f>
        <v>Z3F3369C55</v>
      </c>
      <c r="B208" t="str">
        <f t="shared" si="3"/>
        <v>06363391001</v>
      </c>
      <c r="C208" t="s">
        <v>16</v>
      </c>
      <c r="D208" t="s">
        <v>402</v>
      </c>
      <c r="E208" t="s">
        <v>18</v>
      </c>
      <c r="F208" s="1" t="s">
        <v>323</v>
      </c>
      <c r="G208" t="s">
        <v>324</v>
      </c>
      <c r="H208">
        <v>3138</v>
      </c>
      <c r="I208" s="2">
        <v>44481</v>
      </c>
      <c r="J208" s="2">
        <v>46329</v>
      </c>
      <c r="K208">
        <v>0</v>
      </c>
    </row>
    <row r="209" spans="1:11" x14ac:dyDescent="0.25">
      <c r="A209" t="str">
        <f>"ZAB339B926"</f>
        <v>ZAB339B926</v>
      </c>
      <c r="B209" t="str">
        <f t="shared" si="3"/>
        <v>06363391001</v>
      </c>
      <c r="C209" t="s">
        <v>16</v>
      </c>
      <c r="D209" t="s">
        <v>403</v>
      </c>
      <c r="E209" t="s">
        <v>49</v>
      </c>
      <c r="F209" s="1" t="s">
        <v>404</v>
      </c>
      <c r="G209" t="s">
        <v>405</v>
      </c>
      <c r="H209">
        <v>8730</v>
      </c>
      <c r="I209" s="2">
        <v>44491</v>
      </c>
      <c r="J209" s="2">
        <v>44522</v>
      </c>
      <c r="K209">
        <v>8720</v>
      </c>
    </row>
    <row r="210" spans="1:11" x14ac:dyDescent="0.25">
      <c r="A210" t="str">
        <f>"ZEE335989D"</f>
        <v>ZEE335989D</v>
      </c>
      <c r="B210" t="str">
        <f t="shared" si="3"/>
        <v>06363391001</v>
      </c>
      <c r="C210" t="s">
        <v>16</v>
      </c>
      <c r="D210" t="s">
        <v>406</v>
      </c>
      <c r="E210" t="s">
        <v>18</v>
      </c>
      <c r="F210" s="1" t="s">
        <v>36</v>
      </c>
      <c r="G210" t="s">
        <v>37</v>
      </c>
      <c r="H210">
        <v>1540.08</v>
      </c>
      <c r="I210" s="2">
        <v>44475</v>
      </c>
      <c r="J210" s="2">
        <v>44494</v>
      </c>
      <c r="K210">
        <v>1540.08</v>
      </c>
    </row>
    <row r="211" spans="1:11" x14ac:dyDescent="0.25">
      <c r="A211" t="str">
        <f>"Z053391CA2"</f>
        <v>Z053391CA2</v>
      </c>
      <c r="B211" t="str">
        <f t="shared" si="3"/>
        <v>06363391001</v>
      </c>
      <c r="C211" t="s">
        <v>16</v>
      </c>
      <c r="D211" t="s">
        <v>407</v>
      </c>
      <c r="E211" t="s">
        <v>18</v>
      </c>
      <c r="F211" s="1" t="s">
        <v>36</v>
      </c>
      <c r="G211" t="s">
        <v>37</v>
      </c>
      <c r="H211">
        <v>385.02</v>
      </c>
      <c r="I211" s="2">
        <v>44491</v>
      </c>
      <c r="J211" s="2">
        <v>44495</v>
      </c>
      <c r="K211">
        <v>385.02</v>
      </c>
    </row>
    <row r="212" spans="1:11" x14ac:dyDescent="0.25">
      <c r="A212" t="str">
        <f>"ZCE3382EA1"</f>
        <v>ZCE3382EA1</v>
      </c>
      <c r="B212" t="str">
        <f t="shared" si="3"/>
        <v>06363391001</v>
      </c>
      <c r="C212" t="s">
        <v>16</v>
      </c>
      <c r="D212" t="s">
        <v>408</v>
      </c>
      <c r="E212" t="s">
        <v>18</v>
      </c>
      <c r="F212" s="1" t="s">
        <v>219</v>
      </c>
      <c r="G212" t="s">
        <v>220</v>
      </c>
      <c r="H212">
        <v>1080</v>
      </c>
      <c r="I212" s="2">
        <v>44488</v>
      </c>
      <c r="J212" s="2">
        <v>44496</v>
      </c>
      <c r="K212">
        <v>1080</v>
      </c>
    </row>
    <row r="213" spans="1:11" x14ac:dyDescent="0.25">
      <c r="A213" t="str">
        <f>"ZCA3336EC0"</f>
        <v>ZCA3336EC0</v>
      </c>
      <c r="B213" t="str">
        <f t="shared" si="3"/>
        <v>06363391001</v>
      </c>
      <c r="C213" t="s">
        <v>16</v>
      </c>
      <c r="D213" t="s">
        <v>409</v>
      </c>
      <c r="E213" t="s">
        <v>49</v>
      </c>
      <c r="F213" s="1" t="s">
        <v>367</v>
      </c>
      <c r="G213" t="s">
        <v>276</v>
      </c>
      <c r="H213">
        <v>5667</v>
      </c>
      <c r="I213" s="2">
        <v>44462</v>
      </c>
      <c r="J213" s="2">
        <v>44505</v>
      </c>
      <c r="K213">
        <v>4287.01</v>
      </c>
    </row>
    <row r="214" spans="1:11" x14ac:dyDescent="0.25">
      <c r="A214" t="str">
        <f>"Z7A33596C3"</f>
        <v>Z7A33596C3</v>
      </c>
      <c r="B214" t="str">
        <f t="shared" si="3"/>
        <v>06363391001</v>
      </c>
      <c r="C214" t="s">
        <v>16</v>
      </c>
      <c r="D214" t="s">
        <v>410</v>
      </c>
      <c r="E214" t="s">
        <v>18</v>
      </c>
      <c r="F214" s="1" t="s">
        <v>219</v>
      </c>
      <c r="G214" t="s">
        <v>220</v>
      </c>
      <c r="H214">
        <v>2160</v>
      </c>
      <c r="I214" s="2">
        <v>44475</v>
      </c>
      <c r="J214" s="2">
        <v>44503</v>
      </c>
      <c r="K214">
        <v>2160</v>
      </c>
    </row>
    <row r="215" spans="1:11" x14ac:dyDescent="0.25">
      <c r="A215" t="str">
        <f>"Z7533D9793"</f>
        <v>Z7533D9793</v>
      </c>
      <c r="B215" t="str">
        <f t="shared" si="3"/>
        <v>06363391001</v>
      </c>
      <c r="C215" t="s">
        <v>16</v>
      </c>
      <c r="D215" t="s">
        <v>411</v>
      </c>
      <c r="E215" t="s">
        <v>18</v>
      </c>
      <c r="F215" s="1" t="s">
        <v>219</v>
      </c>
      <c r="G215" t="s">
        <v>220</v>
      </c>
      <c r="H215">
        <v>1188</v>
      </c>
      <c r="I215" s="2">
        <v>44510</v>
      </c>
      <c r="J215" s="2">
        <v>44522</v>
      </c>
      <c r="K215">
        <v>1188</v>
      </c>
    </row>
    <row r="216" spans="1:11" x14ac:dyDescent="0.25">
      <c r="A216" t="str">
        <f>"Z6C33B12F1"</f>
        <v>Z6C33B12F1</v>
      </c>
      <c r="B216" t="str">
        <f t="shared" si="3"/>
        <v>06363391001</v>
      </c>
      <c r="C216" t="s">
        <v>16</v>
      </c>
      <c r="D216" t="s">
        <v>412</v>
      </c>
      <c r="E216" t="s">
        <v>18</v>
      </c>
      <c r="F216" s="1" t="s">
        <v>219</v>
      </c>
      <c r="G216" t="s">
        <v>220</v>
      </c>
      <c r="H216">
        <v>4320</v>
      </c>
      <c r="I216" s="2">
        <v>44498</v>
      </c>
      <c r="J216" s="2">
        <v>44523</v>
      </c>
      <c r="K216">
        <v>4320</v>
      </c>
    </row>
    <row r="217" spans="1:11" x14ac:dyDescent="0.25">
      <c r="A217" t="str">
        <f>"ZC9330C8FA"</f>
        <v>ZC9330C8FA</v>
      </c>
      <c r="B217" t="str">
        <f t="shared" si="3"/>
        <v>06363391001</v>
      </c>
      <c r="C217" t="s">
        <v>16</v>
      </c>
      <c r="D217" t="s">
        <v>413</v>
      </c>
      <c r="E217" t="s">
        <v>26</v>
      </c>
      <c r="F217" s="1" t="s">
        <v>414</v>
      </c>
      <c r="G217" t="s">
        <v>415</v>
      </c>
      <c r="H217">
        <v>362</v>
      </c>
      <c r="I217" s="2">
        <v>44453</v>
      </c>
      <c r="J217" s="2">
        <v>44512</v>
      </c>
      <c r="K217">
        <v>362</v>
      </c>
    </row>
    <row r="218" spans="1:11" x14ac:dyDescent="0.25">
      <c r="A218" t="str">
        <f>"Z6C33E6407"</f>
        <v>Z6C33E6407</v>
      </c>
      <c r="B218" t="str">
        <f t="shared" si="3"/>
        <v>06363391001</v>
      </c>
      <c r="C218" t="s">
        <v>16</v>
      </c>
      <c r="D218" t="s">
        <v>416</v>
      </c>
      <c r="E218" t="s">
        <v>18</v>
      </c>
      <c r="F218" s="1" t="s">
        <v>36</v>
      </c>
      <c r="G218" t="s">
        <v>37</v>
      </c>
      <c r="H218">
        <v>385.02</v>
      </c>
      <c r="I218" s="2">
        <v>44512</v>
      </c>
      <c r="J218" s="2">
        <v>44519</v>
      </c>
      <c r="K218">
        <v>385.02</v>
      </c>
    </row>
    <row r="219" spans="1:11" x14ac:dyDescent="0.25">
      <c r="A219" t="str">
        <f>"Z0533E64B3"</f>
        <v>Z0533E64B3</v>
      </c>
      <c r="B219" t="str">
        <f t="shared" si="3"/>
        <v>06363391001</v>
      </c>
      <c r="C219" t="s">
        <v>16</v>
      </c>
      <c r="D219" t="s">
        <v>417</v>
      </c>
      <c r="E219" t="s">
        <v>18</v>
      </c>
      <c r="F219" s="1" t="s">
        <v>219</v>
      </c>
      <c r="G219" t="s">
        <v>220</v>
      </c>
      <c r="H219">
        <v>1512</v>
      </c>
      <c r="I219" s="2">
        <v>44512</v>
      </c>
      <c r="J219" s="2">
        <v>44522</v>
      </c>
      <c r="K219">
        <v>1512</v>
      </c>
    </row>
    <row r="220" spans="1:11" x14ac:dyDescent="0.25">
      <c r="A220" t="str">
        <f>"ZAA33D9727"</f>
        <v>ZAA33D9727</v>
      </c>
      <c r="B220" t="str">
        <f t="shared" si="3"/>
        <v>06363391001</v>
      </c>
      <c r="C220" t="s">
        <v>16</v>
      </c>
      <c r="D220" t="s">
        <v>418</v>
      </c>
      <c r="E220" t="s">
        <v>18</v>
      </c>
      <c r="F220" s="1" t="s">
        <v>219</v>
      </c>
      <c r="G220" t="s">
        <v>220</v>
      </c>
      <c r="H220">
        <v>1107</v>
      </c>
      <c r="I220" s="2">
        <v>44510</v>
      </c>
      <c r="J220" s="2">
        <v>44522</v>
      </c>
      <c r="K220">
        <v>1107</v>
      </c>
    </row>
    <row r="221" spans="1:11" x14ac:dyDescent="0.25">
      <c r="A221" t="str">
        <f>"Z5733D9755"</f>
        <v>Z5733D9755</v>
      </c>
      <c r="B221" t="str">
        <f t="shared" si="3"/>
        <v>06363391001</v>
      </c>
      <c r="C221" t="s">
        <v>16</v>
      </c>
      <c r="D221" t="s">
        <v>419</v>
      </c>
      <c r="E221" t="s">
        <v>18</v>
      </c>
      <c r="F221" s="1" t="s">
        <v>36</v>
      </c>
      <c r="G221" t="s">
        <v>37</v>
      </c>
      <c r="H221">
        <v>385.02</v>
      </c>
      <c r="I221" s="2">
        <v>44510</v>
      </c>
      <c r="J221" s="2">
        <v>44515</v>
      </c>
      <c r="K221">
        <v>385.02</v>
      </c>
    </row>
    <row r="222" spans="1:11" x14ac:dyDescent="0.25">
      <c r="A222" t="str">
        <f>"Z9D33E6578"</f>
        <v>Z9D33E6578</v>
      </c>
      <c r="B222" t="str">
        <f t="shared" si="3"/>
        <v>06363391001</v>
      </c>
      <c r="C222" t="s">
        <v>16</v>
      </c>
      <c r="D222" t="s">
        <v>420</v>
      </c>
      <c r="E222" t="s">
        <v>18</v>
      </c>
      <c r="F222" s="1" t="s">
        <v>36</v>
      </c>
      <c r="G222" t="s">
        <v>37</v>
      </c>
      <c r="H222">
        <v>385.02</v>
      </c>
      <c r="I222" s="2">
        <v>44512</v>
      </c>
      <c r="J222" s="2">
        <v>44519</v>
      </c>
      <c r="K222">
        <v>385.02</v>
      </c>
    </row>
    <row r="223" spans="1:11" x14ac:dyDescent="0.25">
      <c r="A223" t="str">
        <f>"Z8533E65DD"</f>
        <v>Z8533E65DD</v>
      </c>
      <c r="B223" t="str">
        <f t="shared" si="3"/>
        <v>06363391001</v>
      </c>
      <c r="C223" t="s">
        <v>16</v>
      </c>
      <c r="D223" t="s">
        <v>421</v>
      </c>
      <c r="E223" t="s">
        <v>18</v>
      </c>
      <c r="F223" s="1" t="s">
        <v>36</v>
      </c>
      <c r="G223" t="s">
        <v>37</v>
      </c>
      <c r="H223">
        <v>385.02</v>
      </c>
      <c r="I223" s="2">
        <v>44512</v>
      </c>
      <c r="J223" s="2">
        <v>44519</v>
      </c>
      <c r="K223">
        <v>385.02</v>
      </c>
    </row>
    <row r="224" spans="1:11" x14ac:dyDescent="0.25">
      <c r="A224" t="str">
        <f>"Z2233F0578"</f>
        <v>Z2233F0578</v>
      </c>
      <c r="B224" t="str">
        <f t="shared" si="3"/>
        <v>06363391001</v>
      </c>
      <c r="C224" t="s">
        <v>16</v>
      </c>
      <c r="D224" t="s">
        <v>422</v>
      </c>
      <c r="E224" t="s">
        <v>49</v>
      </c>
      <c r="F224" s="1" t="s">
        <v>423</v>
      </c>
      <c r="G224" t="s">
        <v>424</v>
      </c>
      <c r="H224">
        <v>1569.99</v>
      </c>
      <c r="I224" s="2">
        <v>44516</v>
      </c>
      <c r="J224" s="2">
        <v>44523</v>
      </c>
      <c r="K224">
        <v>1569.99</v>
      </c>
    </row>
    <row r="225" spans="1:11" x14ac:dyDescent="0.25">
      <c r="A225" t="str">
        <f>"Z8533D96FC"</f>
        <v>Z8533D96FC</v>
      </c>
      <c r="B225" t="str">
        <f t="shared" si="3"/>
        <v>06363391001</v>
      </c>
      <c r="C225" t="s">
        <v>16</v>
      </c>
      <c r="D225" t="s">
        <v>425</v>
      </c>
      <c r="E225" t="s">
        <v>18</v>
      </c>
      <c r="F225" s="1" t="s">
        <v>36</v>
      </c>
      <c r="G225" t="s">
        <v>37</v>
      </c>
      <c r="H225">
        <v>385.02</v>
      </c>
      <c r="I225" s="2">
        <v>44510</v>
      </c>
      <c r="J225" s="2">
        <v>44515</v>
      </c>
      <c r="K225">
        <v>385.02</v>
      </c>
    </row>
    <row r="226" spans="1:11" x14ac:dyDescent="0.25">
      <c r="A226" t="str">
        <f>"Z02340105B"</f>
        <v>Z02340105B</v>
      </c>
      <c r="B226" t="str">
        <f t="shared" si="3"/>
        <v>06363391001</v>
      </c>
      <c r="C226" t="s">
        <v>16</v>
      </c>
      <c r="D226" t="s">
        <v>426</v>
      </c>
      <c r="E226" t="s">
        <v>18</v>
      </c>
      <c r="F226" s="1" t="s">
        <v>36</v>
      </c>
      <c r="G226" t="s">
        <v>37</v>
      </c>
      <c r="H226">
        <v>770.04</v>
      </c>
      <c r="I226" s="2">
        <v>44518</v>
      </c>
      <c r="J226" s="2">
        <v>44531</v>
      </c>
      <c r="K226">
        <v>770.04</v>
      </c>
    </row>
    <row r="227" spans="1:11" x14ac:dyDescent="0.25">
      <c r="A227" t="str">
        <f>"ZE833E6613"</f>
        <v>ZE833E6613</v>
      </c>
      <c r="B227" t="str">
        <f t="shared" si="3"/>
        <v>06363391001</v>
      </c>
      <c r="C227" t="s">
        <v>16</v>
      </c>
      <c r="D227" t="s">
        <v>427</v>
      </c>
      <c r="E227" t="s">
        <v>18</v>
      </c>
      <c r="F227" s="1" t="s">
        <v>219</v>
      </c>
      <c r="G227" t="s">
        <v>220</v>
      </c>
      <c r="H227">
        <v>1080</v>
      </c>
      <c r="I227" s="2">
        <v>44512</v>
      </c>
      <c r="J227" s="2">
        <v>44525</v>
      </c>
      <c r="K227">
        <v>1080</v>
      </c>
    </row>
    <row r="228" spans="1:11" x14ac:dyDescent="0.25">
      <c r="A228" t="str">
        <f>"ZFA33E650B"</f>
        <v>ZFA33E650B</v>
      </c>
      <c r="B228" t="str">
        <f t="shared" si="3"/>
        <v>06363391001</v>
      </c>
      <c r="C228" t="s">
        <v>16</v>
      </c>
      <c r="D228" t="s">
        <v>428</v>
      </c>
      <c r="E228" t="s">
        <v>18</v>
      </c>
      <c r="F228" s="1" t="s">
        <v>219</v>
      </c>
      <c r="G228" t="s">
        <v>220</v>
      </c>
      <c r="H228">
        <v>1998</v>
      </c>
      <c r="I228" s="2">
        <v>44512</v>
      </c>
      <c r="J228" s="2">
        <v>44526</v>
      </c>
      <c r="K228">
        <v>1998</v>
      </c>
    </row>
    <row r="229" spans="1:11" x14ac:dyDescent="0.25">
      <c r="A229" t="str">
        <f>"Z21340E98D"</f>
        <v>Z21340E98D</v>
      </c>
      <c r="B229" t="str">
        <f t="shared" si="3"/>
        <v>06363391001</v>
      </c>
      <c r="C229" t="s">
        <v>16</v>
      </c>
      <c r="D229" t="s">
        <v>429</v>
      </c>
      <c r="E229" t="s">
        <v>18</v>
      </c>
      <c r="F229" s="1" t="s">
        <v>323</v>
      </c>
      <c r="G229" t="s">
        <v>324</v>
      </c>
      <c r="H229">
        <v>1426.2</v>
      </c>
      <c r="I229" s="2">
        <v>44522</v>
      </c>
      <c r="J229" s="2">
        <v>46357</v>
      </c>
      <c r="K229">
        <v>0</v>
      </c>
    </row>
    <row r="230" spans="1:11" x14ac:dyDescent="0.25">
      <c r="A230" t="str">
        <f>"Z3F340E9CB"</f>
        <v>Z3F340E9CB</v>
      </c>
      <c r="B230" t="str">
        <f t="shared" si="3"/>
        <v>06363391001</v>
      </c>
      <c r="C230" t="s">
        <v>16</v>
      </c>
      <c r="D230" t="s">
        <v>430</v>
      </c>
      <c r="E230" t="s">
        <v>18</v>
      </c>
      <c r="F230" s="1" t="s">
        <v>323</v>
      </c>
      <c r="G230" t="s">
        <v>324</v>
      </c>
      <c r="H230">
        <v>2852.4</v>
      </c>
      <c r="I230" s="2">
        <v>44522</v>
      </c>
      <c r="J230" s="2">
        <v>46357</v>
      </c>
      <c r="K230">
        <v>0</v>
      </c>
    </row>
    <row r="231" spans="1:11" x14ac:dyDescent="0.25">
      <c r="A231" t="str">
        <f>"Z52340EA03"</f>
        <v>Z52340EA03</v>
      </c>
      <c r="B231" t="str">
        <f t="shared" si="3"/>
        <v>06363391001</v>
      </c>
      <c r="C231" t="s">
        <v>16</v>
      </c>
      <c r="D231" t="s">
        <v>431</v>
      </c>
      <c r="E231" t="s">
        <v>18</v>
      </c>
      <c r="F231" s="1" t="s">
        <v>323</v>
      </c>
      <c r="G231" t="s">
        <v>324</v>
      </c>
      <c r="H231">
        <v>1426.2</v>
      </c>
      <c r="I231" s="2">
        <v>44522</v>
      </c>
      <c r="J231" s="2">
        <v>46357</v>
      </c>
      <c r="K231">
        <v>0</v>
      </c>
    </row>
    <row r="232" spans="1:11" x14ac:dyDescent="0.25">
      <c r="A232" t="str">
        <f>"Z2E340EA1D"</f>
        <v>Z2E340EA1D</v>
      </c>
      <c r="B232" t="str">
        <f t="shared" si="3"/>
        <v>06363391001</v>
      </c>
      <c r="C232" t="s">
        <v>16</v>
      </c>
      <c r="D232" t="s">
        <v>432</v>
      </c>
      <c r="E232" t="s">
        <v>18</v>
      </c>
      <c r="F232" s="1" t="s">
        <v>323</v>
      </c>
      <c r="G232" t="s">
        <v>324</v>
      </c>
      <c r="H232">
        <v>2852.4</v>
      </c>
      <c r="I232" s="2">
        <v>44522</v>
      </c>
      <c r="J232" s="2">
        <v>46357</v>
      </c>
      <c r="K232">
        <v>0</v>
      </c>
    </row>
    <row r="233" spans="1:11" x14ac:dyDescent="0.25">
      <c r="A233" t="str">
        <f>"ZB9340EA52"</f>
        <v>ZB9340EA52</v>
      </c>
      <c r="B233" t="str">
        <f t="shared" si="3"/>
        <v>06363391001</v>
      </c>
      <c r="C233" t="s">
        <v>16</v>
      </c>
      <c r="D233" t="s">
        <v>433</v>
      </c>
      <c r="E233" t="s">
        <v>18</v>
      </c>
      <c r="F233" s="1" t="s">
        <v>323</v>
      </c>
      <c r="G233" t="s">
        <v>324</v>
      </c>
      <c r="H233">
        <v>4278.6000000000004</v>
      </c>
      <c r="I233" s="2">
        <v>44522</v>
      </c>
      <c r="J233" s="2">
        <v>46357</v>
      </c>
      <c r="K233">
        <v>0</v>
      </c>
    </row>
    <row r="234" spans="1:11" x14ac:dyDescent="0.25">
      <c r="A234" t="str">
        <f>"Z33340EA7B"</f>
        <v>Z33340EA7B</v>
      </c>
      <c r="B234" t="str">
        <f t="shared" si="3"/>
        <v>06363391001</v>
      </c>
      <c r="C234" t="s">
        <v>16</v>
      </c>
      <c r="D234" t="s">
        <v>434</v>
      </c>
      <c r="E234" t="s">
        <v>18</v>
      </c>
      <c r="F234" s="1" t="s">
        <v>323</v>
      </c>
      <c r="G234" t="s">
        <v>324</v>
      </c>
      <c r="H234">
        <v>1426.2</v>
      </c>
      <c r="I234" s="2">
        <v>44522</v>
      </c>
      <c r="J234" s="2">
        <v>46357</v>
      </c>
      <c r="K234">
        <v>0</v>
      </c>
    </row>
    <row r="235" spans="1:11" x14ac:dyDescent="0.25">
      <c r="A235" t="str">
        <f>"Z80340EAA5"</f>
        <v>Z80340EAA5</v>
      </c>
      <c r="B235" t="str">
        <f t="shared" si="3"/>
        <v>06363391001</v>
      </c>
      <c r="C235" t="s">
        <v>16</v>
      </c>
      <c r="D235" t="s">
        <v>435</v>
      </c>
      <c r="E235" t="s">
        <v>18</v>
      </c>
      <c r="F235" s="1" t="s">
        <v>323</v>
      </c>
      <c r="G235" t="s">
        <v>324</v>
      </c>
      <c r="H235">
        <v>1426.2</v>
      </c>
      <c r="I235" s="2">
        <v>44522</v>
      </c>
      <c r="J235" s="2">
        <v>46357</v>
      </c>
      <c r="K235">
        <v>0</v>
      </c>
    </row>
    <row r="236" spans="1:11" x14ac:dyDescent="0.25">
      <c r="A236" t="str">
        <f>"Z4A340EACC"</f>
        <v>Z4A340EACC</v>
      </c>
      <c r="B236" t="str">
        <f t="shared" si="3"/>
        <v>06363391001</v>
      </c>
      <c r="C236" t="s">
        <v>16</v>
      </c>
      <c r="D236" t="s">
        <v>436</v>
      </c>
      <c r="E236" t="s">
        <v>18</v>
      </c>
      <c r="F236" s="1" t="s">
        <v>323</v>
      </c>
      <c r="G236" t="s">
        <v>324</v>
      </c>
      <c r="H236">
        <v>5704.8</v>
      </c>
      <c r="I236" s="2">
        <v>44522</v>
      </c>
      <c r="J236" s="2">
        <v>46357</v>
      </c>
      <c r="K236">
        <v>0</v>
      </c>
    </row>
    <row r="237" spans="1:11" x14ac:dyDescent="0.25">
      <c r="A237" t="str">
        <f>"ZE7340EAF4"</f>
        <v>ZE7340EAF4</v>
      </c>
      <c r="B237" t="str">
        <f t="shared" si="3"/>
        <v>06363391001</v>
      </c>
      <c r="C237" t="s">
        <v>16</v>
      </c>
      <c r="D237" t="s">
        <v>437</v>
      </c>
      <c r="E237" t="s">
        <v>18</v>
      </c>
      <c r="F237" s="1" t="s">
        <v>323</v>
      </c>
      <c r="G237" t="s">
        <v>324</v>
      </c>
      <c r="H237">
        <v>1426.2</v>
      </c>
      <c r="I237" s="2">
        <v>44522</v>
      </c>
      <c r="J237" s="2">
        <v>46357</v>
      </c>
      <c r="K237">
        <v>0</v>
      </c>
    </row>
    <row r="238" spans="1:11" x14ac:dyDescent="0.25">
      <c r="A238" t="str">
        <f>"Z89340EB1C"</f>
        <v>Z89340EB1C</v>
      </c>
      <c r="B238" t="str">
        <f t="shared" si="3"/>
        <v>06363391001</v>
      </c>
      <c r="C238" t="s">
        <v>16</v>
      </c>
      <c r="D238" t="s">
        <v>438</v>
      </c>
      <c r="E238" t="s">
        <v>18</v>
      </c>
      <c r="F238" s="1" t="s">
        <v>323</v>
      </c>
      <c r="G238" t="s">
        <v>324</v>
      </c>
      <c r="H238">
        <v>1426.2</v>
      </c>
      <c r="I238" s="2">
        <v>44522</v>
      </c>
      <c r="J238" s="2">
        <v>46357</v>
      </c>
      <c r="K238">
        <v>0</v>
      </c>
    </row>
    <row r="239" spans="1:11" x14ac:dyDescent="0.25">
      <c r="A239" t="str">
        <f>"Z333360AEE"</f>
        <v>Z333360AEE</v>
      </c>
      <c r="B239" t="str">
        <f t="shared" si="3"/>
        <v>06363391001</v>
      </c>
      <c r="C239" t="s">
        <v>16</v>
      </c>
      <c r="D239" t="s">
        <v>439</v>
      </c>
      <c r="E239" t="s">
        <v>49</v>
      </c>
      <c r="F239" s="1" t="s">
        <v>105</v>
      </c>
      <c r="G239" t="s">
        <v>106</v>
      </c>
      <c r="H239">
        <v>38982.660000000003</v>
      </c>
      <c r="I239" s="2">
        <v>44456</v>
      </c>
      <c r="J239" s="2">
        <v>44561</v>
      </c>
      <c r="K239">
        <v>11203.36</v>
      </c>
    </row>
    <row r="240" spans="1:11" x14ac:dyDescent="0.25">
      <c r="A240" t="str">
        <f>"Z4E34631FB"</f>
        <v>Z4E34631FB</v>
      </c>
      <c r="B240" t="str">
        <f t="shared" si="3"/>
        <v>06363391001</v>
      </c>
      <c r="C240" t="s">
        <v>16</v>
      </c>
      <c r="D240" t="s">
        <v>440</v>
      </c>
      <c r="E240" t="s">
        <v>49</v>
      </c>
      <c r="F240" s="1" t="s">
        <v>105</v>
      </c>
      <c r="G240" t="s">
        <v>106</v>
      </c>
      <c r="H240">
        <v>38978.89</v>
      </c>
      <c r="I240" s="2">
        <v>44543</v>
      </c>
      <c r="J240" s="2">
        <v>44651</v>
      </c>
      <c r="K240">
        <v>0</v>
      </c>
    </row>
    <row r="241" spans="1:11" x14ac:dyDescent="0.25">
      <c r="A241" t="str">
        <f>"ZDD345599A"</f>
        <v>ZDD345599A</v>
      </c>
      <c r="B241" t="str">
        <f t="shared" si="3"/>
        <v>06363391001</v>
      </c>
      <c r="C241" t="s">
        <v>16</v>
      </c>
      <c r="D241" t="s">
        <v>441</v>
      </c>
      <c r="E241" t="s">
        <v>18</v>
      </c>
      <c r="F241" s="1" t="s">
        <v>219</v>
      </c>
      <c r="G241" t="s">
        <v>220</v>
      </c>
      <c r="H241">
        <v>1296</v>
      </c>
      <c r="I241" s="2">
        <v>44546</v>
      </c>
      <c r="J241" s="2">
        <v>44553</v>
      </c>
      <c r="K241">
        <v>1296</v>
      </c>
    </row>
    <row r="242" spans="1:11" x14ac:dyDescent="0.25">
      <c r="A242" t="str">
        <f>"Z353498527"</f>
        <v>Z353498527</v>
      </c>
      <c r="B242" t="str">
        <f t="shared" si="3"/>
        <v>06363391001</v>
      </c>
      <c r="C242" t="s">
        <v>16</v>
      </c>
      <c r="D242" t="s">
        <v>442</v>
      </c>
      <c r="E242" t="s">
        <v>49</v>
      </c>
      <c r="F242" s="1" t="s">
        <v>443</v>
      </c>
      <c r="G242" t="s">
        <v>444</v>
      </c>
      <c r="H242">
        <v>4140</v>
      </c>
      <c r="I242" s="2">
        <v>44559</v>
      </c>
      <c r="J242" s="2">
        <v>44589</v>
      </c>
      <c r="K242">
        <v>0</v>
      </c>
    </row>
    <row r="243" spans="1:11" x14ac:dyDescent="0.25">
      <c r="A243" t="str">
        <f>"Z2B349B66C"</f>
        <v>Z2B349B66C</v>
      </c>
      <c r="B243" t="str">
        <f t="shared" si="3"/>
        <v>06363391001</v>
      </c>
      <c r="C243" t="s">
        <v>16</v>
      </c>
      <c r="D243" t="s">
        <v>445</v>
      </c>
      <c r="E243" t="s">
        <v>49</v>
      </c>
      <c r="F243" s="1" t="s">
        <v>342</v>
      </c>
      <c r="G243" t="s">
        <v>289</v>
      </c>
      <c r="H243">
        <v>8743.6299999999992</v>
      </c>
      <c r="I243" s="2">
        <v>44559</v>
      </c>
      <c r="J243" s="2">
        <v>44589</v>
      </c>
      <c r="K243">
        <v>0</v>
      </c>
    </row>
    <row r="244" spans="1:11" x14ac:dyDescent="0.25">
      <c r="A244" t="str">
        <f>"Z2733D6232"</f>
        <v>Z2733D6232</v>
      </c>
      <c r="B244" t="str">
        <f t="shared" si="3"/>
        <v>06363391001</v>
      </c>
      <c r="C244" t="s">
        <v>16</v>
      </c>
      <c r="D244" t="s">
        <v>446</v>
      </c>
      <c r="E244" t="s">
        <v>26</v>
      </c>
      <c r="F244" s="1" t="s">
        <v>447</v>
      </c>
      <c r="G244" t="s">
        <v>228</v>
      </c>
      <c r="H244">
        <v>34500</v>
      </c>
      <c r="I244" s="2">
        <v>44562</v>
      </c>
      <c r="J244" s="2">
        <v>44742</v>
      </c>
      <c r="K244">
        <v>0</v>
      </c>
    </row>
    <row r="245" spans="1:11" x14ac:dyDescent="0.25">
      <c r="A245" t="str">
        <f>"Z4634725EC"</f>
        <v>Z4634725EC</v>
      </c>
      <c r="B245" t="str">
        <f t="shared" si="3"/>
        <v>06363391001</v>
      </c>
      <c r="C245" t="s">
        <v>16</v>
      </c>
      <c r="D245" t="s">
        <v>448</v>
      </c>
      <c r="E245" t="s">
        <v>26</v>
      </c>
      <c r="F245" s="1" t="s">
        <v>449</v>
      </c>
      <c r="G245" t="s">
        <v>190</v>
      </c>
      <c r="H245">
        <v>9372</v>
      </c>
      <c r="I245" s="2">
        <v>44559</v>
      </c>
      <c r="J245" s="2">
        <v>44620</v>
      </c>
      <c r="K245">
        <v>0</v>
      </c>
    </row>
    <row r="246" spans="1:11" x14ac:dyDescent="0.25">
      <c r="A246" t="str">
        <f>"Z8434340D4"</f>
        <v>Z8434340D4</v>
      </c>
      <c r="B246" t="str">
        <f t="shared" si="3"/>
        <v>06363391001</v>
      </c>
      <c r="C246" t="s">
        <v>16</v>
      </c>
      <c r="D246" t="s">
        <v>450</v>
      </c>
      <c r="E246" t="s">
        <v>26</v>
      </c>
      <c r="F246" s="1" t="s">
        <v>451</v>
      </c>
      <c r="G246" t="s">
        <v>452</v>
      </c>
      <c r="H246">
        <v>2750</v>
      </c>
      <c r="I246" s="2">
        <v>44559</v>
      </c>
      <c r="J246" s="2">
        <v>44589</v>
      </c>
      <c r="K246">
        <v>0</v>
      </c>
    </row>
    <row r="247" spans="1:11" x14ac:dyDescent="0.25">
      <c r="A247" t="str">
        <f>"Z3C32CA64E"</f>
        <v>Z3C32CA64E</v>
      </c>
      <c r="B247" t="str">
        <f t="shared" si="3"/>
        <v>06363391001</v>
      </c>
      <c r="C247" t="s">
        <v>16</v>
      </c>
      <c r="D247" t="s">
        <v>453</v>
      </c>
      <c r="E247" t="s">
        <v>26</v>
      </c>
      <c r="F247" s="1" t="s">
        <v>454</v>
      </c>
      <c r="G247" t="s">
        <v>455</v>
      </c>
      <c r="H247">
        <v>34458.120000000003</v>
      </c>
      <c r="I247" s="2">
        <v>44557</v>
      </c>
      <c r="J247" s="2">
        <v>44587</v>
      </c>
      <c r="K247">
        <v>0</v>
      </c>
    </row>
    <row r="248" spans="1:11" x14ac:dyDescent="0.25">
      <c r="A248" t="str">
        <f>"Z94343723E"</f>
        <v>Z94343723E</v>
      </c>
      <c r="B248" t="str">
        <f t="shared" si="3"/>
        <v>06363391001</v>
      </c>
      <c r="C248" t="s">
        <v>16</v>
      </c>
      <c r="D248" t="s">
        <v>456</v>
      </c>
      <c r="E248" t="s">
        <v>49</v>
      </c>
      <c r="F248" s="1" t="s">
        <v>198</v>
      </c>
      <c r="G248" t="s">
        <v>199</v>
      </c>
      <c r="H248">
        <v>33508</v>
      </c>
      <c r="I248" s="2">
        <v>44562</v>
      </c>
      <c r="J248" s="2">
        <v>44651</v>
      </c>
      <c r="K248">
        <v>0</v>
      </c>
    </row>
    <row r="249" spans="1:11" x14ac:dyDescent="0.25">
      <c r="A249" t="str">
        <f>"Z043435346"</f>
        <v>Z043435346</v>
      </c>
      <c r="B249" t="str">
        <f t="shared" si="3"/>
        <v>06363391001</v>
      </c>
      <c r="C249" t="s">
        <v>16</v>
      </c>
      <c r="D249" t="s">
        <v>457</v>
      </c>
      <c r="E249" t="s">
        <v>49</v>
      </c>
      <c r="F249" s="1" t="s">
        <v>458</v>
      </c>
      <c r="G249" t="s">
        <v>459</v>
      </c>
      <c r="H249">
        <v>20845.05</v>
      </c>
      <c r="I249" s="2">
        <v>44562</v>
      </c>
      <c r="J249" s="2">
        <v>44620</v>
      </c>
      <c r="K249">
        <v>0</v>
      </c>
    </row>
    <row r="250" spans="1:11" x14ac:dyDescent="0.25">
      <c r="A250" t="str">
        <f>"Z783435425"</f>
        <v>Z783435425</v>
      </c>
      <c r="B250" t="str">
        <f t="shared" si="3"/>
        <v>06363391001</v>
      </c>
      <c r="C250" t="s">
        <v>16</v>
      </c>
      <c r="D250" t="s">
        <v>460</v>
      </c>
      <c r="E250" t="s">
        <v>49</v>
      </c>
      <c r="F250" s="1" t="s">
        <v>342</v>
      </c>
      <c r="G250" t="s">
        <v>289</v>
      </c>
      <c r="H250">
        <v>14369.91</v>
      </c>
      <c r="I250" s="2">
        <v>44562</v>
      </c>
      <c r="J250" s="2">
        <v>44620</v>
      </c>
      <c r="K250">
        <v>0</v>
      </c>
    </row>
    <row r="251" spans="1:11" x14ac:dyDescent="0.25">
      <c r="A251" t="str">
        <f>"Z6C348C323"</f>
        <v>Z6C348C323</v>
      </c>
      <c r="B251" t="str">
        <f t="shared" si="3"/>
        <v>06363391001</v>
      </c>
      <c r="C251" t="s">
        <v>16</v>
      </c>
      <c r="D251" t="s">
        <v>461</v>
      </c>
      <c r="E251" t="s">
        <v>49</v>
      </c>
      <c r="F251" s="1" t="s">
        <v>123</v>
      </c>
      <c r="G251" t="s">
        <v>118</v>
      </c>
      <c r="H251">
        <v>39990</v>
      </c>
      <c r="I251" s="2">
        <v>44562</v>
      </c>
      <c r="J251" s="2">
        <v>44651</v>
      </c>
      <c r="K251">
        <v>0</v>
      </c>
    </row>
    <row r="252" spans="1:11" x14ac:dyDescent="0.25">
      <c r="A252" t="str">
        <f>"Z463455A15"</f>
        <v>Z463455A15</v>
      </c>
      <c r="B252" t="str">
        <f t="shared" si="3"/>
        <v>06363391001</v>
      </c>
      <c r="C252" t="s">
        <v>16</v>
      </c>
      <c r="D252" t="s">
        <v>462</v>
      </c>
      <c r="E252" t="s">
        <v>18</v>
      </c>
      <c r="F252" s="1" t="s">
        <v>36</v>
      </c>
      <c r="G252" t="s">
        <v>37</v>
      </c>
      <c r="H252">
        <v>385.02</v>
      </c>
      <c r="I252" s="2">
        <v>44545</v>
      </c>
      <c r="J252" s="2">
        <v>44550</v>
      </c>
      <c r="K252">
        <v>385.02</v>
      </c>
    </row>
    <row r="253" spans="1:11" x14ac:dyDescent="0.25">
      <c r="A253" t="str">
        <f>"Z8A3438619"</f>
        <v>Z8A3438619</v>
      </c>
      <c r="B253" t="str">
        <f t="shared" si="3"/>
        <v>06363391001</v>
      </c>
      <c r="C253" t="s">
        <v>16</v>
      </c>
      <c r="D253" t="s">
        <v>463</v>
      </c>
      <c r="E253" t="s">
        <v>18</v>
      </c>
      <c r="F253" s="1" t="s">
        <v>219</v>
      </c>
      <c r="G253" t="s">
        <v>220</v>
      </c>
      <c r="H253">
        <v>1080</v>
      </c>
      <c r="I253" s="2">
        <v>44536</v>
      </c>
      <c r="J253" s="2">
        <v>44557</v>
      </c>
      <c r="K253">
        <v>1080</v>
      </c>
    </row>
    <row r="254" spans="1:11" x14ac:dyDescent="0.25">
      <c r="A254" t="str">
        <f>"Z36347ED8C"</f>
        <v>Z36347ED8C</v>
      </c>
      <c r="B254" t="str">
        <f t="shared" si="3"/>
        <v>06363391001</v>
      </c>
      <c r="C254" t="s">
        <v>16</v>
      </c>
      <c r="D254" t="s">
        <v>464</v>
      </c>
      <c r="E254" t="s">
        <v>49</v>
      </c>
      <c r="F254" s="1" t="s">
        <v>465</v>
      </c>
      <c r="G254" t="s">
        <v>466</v>
      </c>
      <c r="H254">
        <v>3840</v>
      </c>
      <c r="I254" s="2">
        <v>44552</v>
      </c>
      <c r="J254" s="2">
        <v>44620</v>
      </c>
      <c r="K254">
        <v>0</v>
      </c>
    </row>
    <row r="255" spans="1:11" x14ac:dyDescent="0.25">
      <c r="A255" t="str">
        <f>"Z0F33B3F7D"</f>
        <v>Z0F33B3F7D</v>
      </c>
      <c r="B255" t="str">
        <f t="shared" si="3"/>
        <v>06363391001</v>
      </c>
      <c r="C255" t="s">
        <v>16</v>
      </c>
      <c r="D255" t="s">
        <v>467</v>
      </c>
      <c r="E255" t="s">
        <v>468</v>
      </c>
      <c r="H255">
        <v>0</v>
      </c>
      <c r="K255">
        <v>0</v>
      </c>
    </row>
    <row r="256" spans="1:11" x14ac:dyDescent="0.25">
      <c r="A256" t="str">
        <f>"Z2D33C1B5B"</f>
        <v>Z2D33C1B5B</v>
      </c>
      <c r="B256" t="str">
        <f t="shared" si="3"/>
        <v>06363391001</v>
      </c>
      <c r="C256" t="s">
        <v>16</v>
      </c>
      <c r="D256" t="s">
        <v>469</v>
      </c>
      <c r="E256" t="s">
        <v>468</v>
      </c>
      <c r="H256">
        <v>0</v>
      </c>
      <c r="K256">
        <v>0</v>
      </c>
    </row>
    <row r="257" spans="1:11" x14ac:dyDescent="0.25">
      <c r="A257" t="str">
        <f>"Z8530B5350"</f>
        <v>Z8530B5350</v>
      </c>
      <c r="B257" t="str">
        <f t="shared" si="3"/>
        <v>06363391001</v>
      </c>
      <c r="C257" t="s">
        <v>16</v>
      </c>
      <c r="D257" t="s">
        <v>470</v>
      </c>
      <c r="E257" t="s">
        <v>468</v>
      </c>
      <c r="H257">
        <v>0</v>
      </c>
      <c r="K257">
        <v>0</v>
      </c>
    </row>
    <row r="258" spans="1:11" x14ac:dyDescent="0.25">
      <c r="A258" t="str">
        <f>"ZAC319B3B8"</f>
        <v>ZAC319B3B8</v>
      </c>
      <c r="B258" t="str">
        <f t="shared" si="3"/>
        <v>06363391001</v>
      </c>
      <c r="C258" t="s">
        <v>16</v>
      </c>
      <c r="D258" t="s">
        <v>471</v>
      </c>
      <c r="E258" t="s">
        <v>468</v>
      </c>
      <c r="H258">
        <v>0</v>
      </c>
      <c r="K258">
        <v>0</v>
      </c>
    </row>
    <row r="259" spans="1:11" x14ac:dyDescent="0.25">
      <c r="A259" t="str">
        <f>"ZAD3067522"</f>
        <v>ZAD3067522</v>
      </c>
      <c r="B259" t="str">
        <f t="shared" ref="B259:B281" si="4">"06363391001"</f>
        <v>06363391001</v>
      </c>
      <c r="C259" t="s">
        <v>16</v>
      </c>
      <c r="D259" t="s">
        <v>472</v>
      </c>
      <c r="E259" t="s">
        <v>468</v>
      </c>
      <c r="H259">
        <v>0</v>
      </c>
      <c r="K259">
        <v>0</v>
      </c>
    </row>
    <row r="260" spans="1:11" x14ac:dyDescent="0.25">
      <c r="A260" t="str">
        <f>"ZC532448A1"</f>
        <v>ZC532448A1</v>
      </c>
      <c r="B260" t="str">
        <f t="shared" si="4"/>
        <v>06363391001</v>
      </c>
      <c r="C260" t="s">
        <v>16</v>
      </c>
      <c r="D260" t="s">
        <v>473</v>
      </c>
      <c r="E260" t="s">
        <v>468</v>
      </c>
      <c r="H260">
        <v>0</v>
      </c>
      <c r="K260">
        <v>0</v>
      </c>
    </row>
    <row r="261" spans="1:11" x14ac:dyDescent="0.25">
      <c r="A261" t="str">
        <f>"8955137CD2"</f>
        <v>8955137CD2</v>
      </c>
      <c r="B261" t="str">
        <f t="shared" si="4"/>
        <v>06363391001</v>
      </c>
      <c r="C261" t="s">
        <v>16</v>
      </c>
      <c r="D261" t="s">
        <v>474</v>
      </c>
      <c r="E261" t="s">
        <v>468</v>
      </c>
      <c r="H261">
        <v>0</v>
      </c>
      <c r="K261">
        <v>0</v>
      </c>
    </row>
    <row r="262" spans="1:11" x14ac:dyDescent="0.25">
      <c r="A262" t="str">
        <f>"8802105ED1"</f>
        <v>8802105ED1</v>
      </c>
      <c r="B262" t="str">
        <f t="shared" si="4"/>
        <v>06363391001</v>
      </c>
      <c r="C262" t="s">
        <v>16</v>
      </c>
      <c r="D262" t="s">
        <v>134</v>
      </c>
      <c r="E262" t="s">
        <v>468</v>
      </c>
      <c r="H262">
        <v>0</v>
      </c>
      <c r="K262">
        <v>0</v>
      </c>
    </row>
    <row r="263" spans="1:11" x14ac:dyDescent="0.25">
      <c r="A263" t="str">
        <f>"ZC632EA416"</f>
        <v>ZC632EA416</v>
      </c>
      <c r="B263" t="str">
        <f t="shared" si="4"/>
        <v>06363391001</v>
      </c>
      <c r="C263" t="s">
        <v>16</v>
      </c>
      <c r="D263" t="s">
        <v>475</v>
      </c>
      <c r="E263" t="s">
        <v>468</v>
      </c>
      <c r="H263">
        <v>0</v>
      </c>
      <c r="K263">
        <v>0</v>
      </c>
    </row>
    <row r="264" spans="1:11" x14ac:dyDescent="0.25">
      <c r="A264" t="str">
        <f>"Z123378166"</f>
        <v>Z123378166</v>
      </c>
      <c r="B264" t="str">
        <f t="shared" si="4"/>
        <v>06363391001</v>
      </c>
      <c r="C264" t="s">
        <v>16</v>
      </c>
      <c r="D264" t="s">
        <v>476</v>
      </c>
      <c r="E264" t="s">
        <v>468</v>
      </c>
      <c r="H264">
        <v>0</v>
      </c>
      <c r="K264">
        <v>0</v>
      </c>
    </row>
    <row r="265" spans="1:11" x14ac:dyDescent="0.25">
      <c r="A265" t="str">
        <f>"Z1233B404C"</f>
        <v>Z1233B404C</v>
      </c>
      <c r="B265" t="str">
        <f t="shared" si="4"/>
        <v>06363391001</v>
      </c>
      <c r="C265" t="s">
        <v>16</v>
      </c>
      <c r="D265" t="s">
        <v>477</v>
      </c>
      <c r="E265" t="s">
        <v>468</v>
      </c>
      <c r="H265">
        <v>0</v>
      </c>
      <c r="K265">
        <v>0</v>
      </c>
    </row>
    <row r="266" spans="1:11" x14ac:dyDescent="0.25">
      <c r="A266" t="str">
        <f>"Z4634633BF"</f>
        <v>Z4634633BF</v>
      </c>
      <c r="B266" t="str">
        <f t="shared" si="4"/>
        <v>06363391001</v>
      </c>
      <c r="C266" t="s">
        <v>16</v>
      </c>
      <c r="D266" t="s">
        <v>478</v>
      </c>
      <c r="E266" t="s">
        <v>468</v>
      </c>
      <c r="H266">
        <v>0</v>
      </c>
      <c r="K266">
        <v>0</v>
      </c>
    </row>
    <row r="267" spans="1:11" x14ac:dyDescent="0.25">
      <c r="A267" t="str">
        <f>"Z5733A87F0"</f>
        <v>Z5733A87F0</v>
      </c>
      <c r="B267" t="str">
        <f t="shared" si="4"/>
        <v>06363391001</v>
      </c>
      <c r="C267" t="s">
        <v>16</v>
      </c>
      <c r="D267" t="s">
        <v>479</v>
      </c>
      <c r="E267" t="s">
        <v>468</v>
      </c>
      <c r="H267">
        <v>0</v>
      </c>
      <c r="K267">
        <v>0</v>
      </c>
    </row>
    <row r="268" spans="1:11" x14ac:dyDescent="0.25">
      <c r="A268" t="str">
        <f>"Z86343510E"</f>
        <v>Z86343510E</v>
      </c>
      <c r="B268" t="str">
        <f t="shared" si="4"/>
        <v>06363391001</v>
      </c>
      <c r="C268" t="s">
        <v>16</v>
      </c>
      <c r="D268" t="s">
        <v>480</v>
      </c>
      <c r="E268" t="s">
        <v>468</v>
      </c>
      <c r="H268">
        <v>0</v>
      </c>
      <c r="K268">
        <v>0</v>
      </c>
    </row>
    <row r="269" spans="1:11" x14ac:dyDescent="0.25">
      <c r="A269" t="str">
        <f>"Z8733930F7"</f>
        <v>Z8733930F7</v>
      </c>
      <c r="B269" t="str">
        <f t="shared" si="4"/>
        <v>06363391001</v>
      </c>
      <c r="C269" t="s">
        <v>16</v>
      </c>
      <c r="D269" t="s">
        <v>481</v>
      </c>
      <c r="E269" t="s">
        <v>468</v>
      </c>
      <c r="H269">
        <v>0</v>
      </c>
      <c r="K269">
        <v>0</v>
      </c>
    </row>
    <row r="270" spans="1:11" x14ac:dyDescent="0.25">
      <c r="A270" t="str">
        <f>"8926135F9C"</f>
        <v>8926135F9C</v>
      </c>
      <c r="B270" t="str">
        <f t="shared" si="4"/>
        <v>06363391001</v>
      </c>
      <c r="C270" t="s">
        <v>16</v>
      </c>
      <c r="D270" t="s">
        <v>482</v>
      </c>
      <c r="E270" t="s">
        <v>468</v>
      </c>
      <c r="H270">
        <v>0</v>
      </c>
      <c r="K270">
        <v>0</v>
      </c>
    </row>
    <row r="271" spans="1:11" x14ac:dyDescent="0.25">
      <c r="A271" t="str">
        <f>"89114709AD"</f>
        <v>89114709AD</v>
      </c>
      <c r="B271" t="str">
        <f t="shared" si="4"/>
        <v>06363391001</v>
      </c>
      <c r="C271" t="s">
        <v>16</v>
      </c>
      <c r="D271" t="s">
        <v>211</v>
      </c>
      <c r="E271" t="s">
        <v>26</v>
      </c>
      <c r="F271" s="1" t="s">
        <v>483</v>
      </c>
      <c r="G271" t="s">
        <v>484</v>
      </c>
      <c r="H271">
        <v>200000</v>
      </c>
      <c r="I271" s="2">
        <v>44524</v>
      </c>
      <c r="J271" s="2">
        <v>44888</v>
      </c>
      <c r="K271">
        <v>0</v>
      </c>
    </row>
    <row r="272" spans="1:11" x14ac:dyDescent="0.25">
      <c r="A272" t="str">
        <f>"Z3A3308BE2"</f>
        <v>Z3A3308BE2</v>
      </c>
      <c r="B272" t="str">
        <f t="shared" si="4"/>
        <v>06363391001</v>
      </c>
      <c r="C272" t="s">
        <v>16</v>
      </c>
      <c r="D272" t="s">
        <v>485</v>
      </c>
      <c r="E272" t="s">
        <v>26</v>
      </c>
      <c r="F272" s="1" t="s">
        <v>486</v>
      </c>
      <c r="G272" t="s">
        <v>487</v>
      </c>
      <c r="H272">
        <v>5917</v>
      </c>
      <c r="I272" s="2">
        <v>44411</v>
      </c>
      <c r="J272" s="2">
        <v>44620</v>
      </c>
      <c r="K272">
        <v>0</v>
      </c>
    </row>
    <row r="273" spans="1:11" x14ac:dyDescent="0.25">
      <c r="A273" t="str">
        <f>"Z5933F8120"</f>
        <v>Z5933F8120</v>
      </c>
      <c r="B273" t="str">
        <f t="shared" si="4"/>
        <v>06363391001</v>
      </c>
      <c r="C273" t="s">
        <v>16</v>
      </c>
      <c r="D273" t="s">
        <v>488</v>
      </c>
      <c r="E273" t="s">
        <v>49</v>
      </c>
      <c r="F273" s="1" t="s">
        <v>123</v>
      </c>
      <c r="G273" t="s">
        <v>118</v>
      </c>
      <c r="H273">
        <v>19999</v>
      </c>
      <c r="I273" s="2">
        <v>44517</v>
      </c>
      <c r="J273" s="2">
        <v>44561</v>
      </c>
      <c r="K273">
        <v>0</v>
      </c>
    </row>
    <row r="274" spans="1:11" x14ac:dyDescent="0.25">
      <c r="A274" t="str">
        <f>"ZA43435247"</f>
        <v>ZA43435247</v>
      </c>
      <c r="B274" t="str">
        <f t="shared" si="4"/>
        <v>06363391001</v>
      </c>
      <c r="C274" t="s">
        <v>16</v>
      </c>
      <c r="D274" t="s">
        <v>489</v>
      </c>
      <c r="E274" t="s">
        <v>49</v>
      </c>
      <c r="F274" s="1" t="s">
        <v>342</v>
      </c>
      <c r="G274" t="s">
        <v>289</v>
      </c>
      <c r="H274">
        <v>2763.26</v>
      </c>
      <c r="I274" s="2">
        <v>44530</v>
      </c>
      <c r="J274" s="2">
        <v>44620</v>
      </c>
      <c r="K274">
        <v>0</v>
      </c>
    </row>
    <row r="275" spans="1:11" x14ac:dyDescent="0.25">
      <c r="A275" t="str">
        <f>"ZAC3481C0F"</f>
        <v>ZAC3481C0F</v>
      </c>
      <c r="B275" t="str">
        <f t="shared" si="4"/>
        <v>06363391001</v>
      </c>
      <c r="C275" t="s">
        <v>16</v>
      </c>
      <c r="D275" t="s">
        <v>490</v>
      </c>
      <c r="E275" t="s">
        <v>18</v>
      </c>
      <c r="F275" s="1" t="s">
        <v>219</v>
      </c>
      <c r="G275" t="s">
        <v>220</v>
      </c>
      <c r="H275">
        <v>4320</v>
      </c>
      <c r="I275" s="2">
        <v>44518</v>
      </c>
      <c r="J275" s="2">
        <v>44559</v>
      </c>
      <c r="K275">
        <v>0</v>
      </c>
    </row>
    <row r="276" spans="1:11" x14ac:dyDescent="0.25">
      <c r="A276" t="str">
        <f>"9025282A4F"</f>
        <v>9025282A4F</v>
      </c>
      <c r="B276" t="str">
        <f t="shared" si="4"/>
        <v>06363391001</v>
      </c>
      <c r="C276" t="s">
        <v>16</v>
      </c>
      <c r="D276" t="s">
        <v>474</v>
      </c>
      <c r="E276" t="s">
        <v>468</v>
      </c>
      <c r="H276">
        <v>0</v>
      </c>
      <c r="K276">
        <v>0</v>
      </c>
    </row>
    <row r="277" spans="1:11" x14ac:dyDescent="0.25">
      <c r="A277" t="str">
        <f>"9025254336"</f>
        <v>9025254336</v>
      </c>
      <c r="B277" t="str">
        <f t="shared" si="4"/>
        <v>06363391001</v>
      </c>
      <c r="C277" t="s">
        <v>16</v>
      </c>
      <c r="D277" t="s">
        <v>491</v>
      </c>
      <c r="E277" t="s">
        <v>468</v>
      </c>
      <c r="H277">
        <v>0</v>
      </c>
      <c r="K277">
        <v>0</v>
      </c>
    </row>
    <row r="278" spans="1:11" x14ac:dyDescent="0.25">
      <c r="A278" t="str">
        <f>"902527006B"</f>
        <v>902527006B</v>
      </c>
      <c r="B278" t="str">
        <f t="shared" si="4"/>
        <v>06363391001</v>
      </c>
      <c r="C278" t="s">
        <v>16</v>
      </c>
      <c r="D278" t="s">
        <v>491</v>
      </c>
      <c r="E278" t="s">
        <v>468</v>
      </c>
      <c r="H278">
        <v>0</v>
      </c>
      <c r="K278">
        <v>0</v>
      </c>
    </row>
    <row r="279" spans="1:11" x14ac:dyDescent="0.25">
      <c r="A279" t="str">
        <f>"Z7D3481D1E"</f>
        <v>Z7D3481D1E</v>
      </c>
      <c r="B279" t="str">
        <f t="shared" si="4"/>
        <v>06363391001</v>
      </c>
      <c r="C279" t="s">
        <v>16</v>
      </c>
      <c r="D279" t="s">
        <v>492</v>
      </c>
      <c r="E279" t="s">
        <v>18</v>
      </c>
      <c r="F279" s="1" t="s">
        <v>36</v>
      </c>
      <c r="G279" t="s">
        <v>37</v>
      </c>
      <c r="H279">
        <v>1925.1</v>
      </c>
      <c r="I279" s="2">
        <v>44554</v>
      </c>
      <c r="J279" s="2">
        <v>44592</v>
      </c>
      <c r="K279">
        <v>0</v>
      </c>
    </row>
    <row r="280" spans="1:11" x14ac:dyDescent="0.25">
      <c r="A280" t="str">
        <f>"Z34310A5E7"</f>
        <v>Z34310A5E7</v>
      </c>
      <c r="B280" t="str">
        <f t="shared" si="4"/>
        <v>06363391001</v>
      </c>
      <c r="C280" t="s">
        <v>16</v>
      </c>
      <c r="D280" t="s">
        <v>493</v>
      </c>
      <c r="E280" t="s">
        <v>49</v>
      </c>
      <c r="F280" s="1" t="s">
        <v>494</v>
      </c>
      <c r="G280" t="s">
        <v>495</v>
      </c>
      <c r="H280">
        <v>0</v>
      </c>
      <c r="I280" s="2">
        <v>44274</v>
      </c>
      <c r="J280" s="2">
        <v>44816</v>
      </c>
      <c r="K280">
        <v>0</v>
      </c>
    </row>
    <row r="281" spans="1:11" x14ac:dyDescent="0.25">
      <c r="A281" t="str">
        <f>"Z913435500"</f>
        <v>Z913435500</v>
      </c>
      <c r="B281" t="str">
        <f t="shared" si="4"/>
        <v>06363391001</v>
      </c>
      <c r="C281" t="s">
        <v>16</v>
      </c>
      <c r="D281" t="s">
        <v>496</v>
      </c>
      <c r="E281" t="s">
        <v>468</v>
      </c>
      <c r="H281">
        <v>0</v>
      </c>
      <c r="K28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2022-01-27T14:07:45Z</dcterms:created>
  <dcterms:modified xsi:type="dcterms:W3CDTF">2022-01-27T14:07:45Z</dcterms:modified>
</cp:coreProperties>
</file>