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friuliveneziagiu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</calcChain>
</file>

<file path=xl/sharedStrings.xml><?xml version="1.0" encoding="utf-8"?>
<sst xmlns="http://schemas.openxmlformats.org/spreadsheetml/2006/main" count="584" uniqueCount="302">
  <si>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</si>
  <si>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</si>
  <si>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</si>
  <si>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</si>
  <si>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</si>
  <si>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</si>
  <si>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</si>
  <si>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</si>
  <si>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</si>
  <si>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</si>
  <si>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</si>
  <si>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</si>
  <si>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</si>
  <si>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</si>
  <si>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</si>
  <si>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</si>
  <si>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</si>
  <si>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ADESIONE CONVENZIONE CONSIP ENERGIA ELETTRICA 13 - LOTTO 4</t>
  </si>
  <si>
    <t>26-AFFIDAMENTO DIRETTO IN ADESIONE AD ACCORDO QUADRO/CONVENZIONE</t>
  </si>
  <si>
    <t xml:space="preserve">DOLOMITI ENERGIA SPA (CF: 01812630224)
</t>
  </si>
  <si>
    <t>DOLOMITI ENERGIA SPA (CF: 01812630224)</t>
  </si>
  <si>
    <t>ADESIONE A CONVENZIONE CONSIP GAS NATURALE 8</t>
  </si>
  <si>
    <t xml:space="preserve">SOENERGY SRL (CF: 01565370382)
</t>
  </si>
  <si>
    <t>SOENERGY SRL (CF: 01565370382)</t>
  </si>
  <si>
    <t>Servizio di pulizia degli uffici dell'A.E. Friuli Venezia Giulia- Lotto 3 -</t>
  </si>
  <si>
    <t xml:space="preserve">C.R. APPALTI SRL (CF: 04622851006)
</t>
  </si>
  <si>
    <t>C.R. APPALTI SRL (CF: 04622851006)</t>
  </si>
  <si>
    <t>FORNITURA TONER PER DP GO, UT MONFALCONE, UPT UD, UT TOLMEZZO</t>
  </si>
  <si>
    <t>04-PROCEDURA NEGOZIATA SENZA PREVIA PUBBLICAZIONE</t>
  </si>
  <si>
    <t xml:space="preserve">GBR ROSSETTO SPA (CF: 00304720287)
IS COPY SRL (CF: 00637000324)
PROCED SRL (CF: 01952150264)
PROSDOCIMI G.M. S.P.A. (CF: 00207000282)
SOLUZIONE UFFICIO S.R.L. (CF: 02778750246)
</t>
  </si>
  <si>
    <t>SOLUZIONE UFFICIO S.R.L. (CF: 02778750246)</t>
  </si>
  <si>
    <t>Noleggio apparecchiature multifunzioni</t>
  </si>
  <si>
    <t xml:space="preserve">KYOCERA DOCUMENT SOLUTION ITALIA SPA (CF: 01788080156)
</t>
  </si>
  <si>
    <t>KYOCERA DOCUMENT SOLUTION ITALIA SPA (CF: 01788080156)</t>
  </si>
  <si>
    <t>NOLEGGIO FOTOCOPIATRICE DP GORIZIA</t>
  </si>
  <si>
    <t>ACQUISTO DI N.10 POGGIAPIEDI PER LA DR</t>
  </si>
  <si>
    <t xml:space="preserve">CASTELARREDO S.A.S. (CF: 03597610264)
INGROS'S FORNITURE SRL (CF: 00718830292)
PASE MAURIZIO (CF: PSAMRZ63L08G353D)
PROCED SRL (CF: 01952150264)
SOLUZIONE UFFICIO S.R.L. (CF: 02778750246)
</t>
  </si>
  <si>
    <t>ADESIONE CONVENZIONE CONSIP MULTIFUNZIONE 27 - LOTTO 1</t>
  </si>
  <si>
    <t xml:space="preserve">SHARP ELECTRONICS ITALIA S.P.A. (CF: 09275090158)
</t>
  </si>
  <si>
    <t>SHARP ELECTRONICS ITALIA S.P.A. (CF: 09275090158)</t>
  </si>
  <si>
    <t>ADESIONE CONVENZIONE MULTIFUNZIONE 27</t>
  </si>
  <si>
    <t>ADESIONE CONVENZIONE CONSIP ENERGIA ELETTRICA 15 - LOTTO 4</t>
  </si>
  <si>
    <t xml:space="preserve">ENEL ENERGIA SPA (CF: 06655971007)
</t>
  </si>
  <si>
    <t>ENEL ENERGIA SPA (CF: 06655971007)</t>
  </si>
  <si>
    <t>Noleggio fotocopiatori UPT Gorizia e Trieste</t>
  </si>
  <si>
    <t>Noleggio fotocopiatori UPT Udine</t>
  </si>
  <si>
    <t>ACQUISTO N. 4 IMAGING UNIT PER STAMPANTE XEROX</t>
  </si>
  <si>
    <t xml:space="preserve">DEBA SRL (CF: 08458520155)
MIDA SRL (CF: 01513020238)
SISTERS SRL (CF: 02316361209)
SPACE S.R.L. (CF: 04106230404)
WICON ITALIA SRL (CF: 08155160966)
</t>
  </si>
  <si>
    <t>SPACE S.R.L. (CF: 04106230404)</t>
  </si>
  <si>
    <t>ENERGIA ELETTRICA 15 - LOTTO 4</t>
  </si>
  <si>
    <t>ADESIONE CONVENZIONE NOLEGGI MULTIFUNZIONE CONSIP 28</t>
  </si>
  <si>
    <t>Noleggio fotocopiatori in Convenzione Consip 28 per UPT Pordenone</t>
  </si>
  <si>
    <t>Noleggio n. 1 multifunzione a colori per Ufficio Provinciale Territorio di Gorizia</t>
  </si>
  <si>
    <t>manutenzione impianti elettrici al 31/10/2020</t>
  </si>
  <si>
    <t>23-AFFIDAMENTO DIRETTO</t>
  </si>
  <si>
    <t xml:space="preserve">CHIURLO TEC SRL (CF: 02294840307)
</t>
  </si>
  <si>
    <t>CHIURLO TEC SRL (CF: 02294840307)</t>
  </si>
  <si>
    <t>bpe fvg 2020/2022</t>
  </si>
  <si>
    <t xml:space="preserve">DAY RISTOSERVICE S.P.A. (CF: 03543000370)
</t>
  </si>
  <si>
    <t>DAY RISTOSERVICE S.P.A. (CF: 03543000370)</t>
  </si>
  <si>
    <t>bpe delocalizzati fvg</t>
  </si>
  <si>
    <t>Servizio di portierato c/o Dp Trieste</t>
  </si>
  <si>
    <t xml:space="preserve">ALEXA SRLS (CF: 01146790314)
AWARD SRL (CF: 03976830988)
BATTISTOLLI SERVIZI INTEGRATI S.R.L. (CF: 03897120246)
C.V. SRLS (CF: 05170700289)
FALCHI SRLS (CF: 04018810244)
</t>
  </si>
  <si>
    <t>FALCHI SRLS (CF: 04018810244)</t>
  </si>
  <si>
    <t>CONTRATTO DURATA SANIFICAZIONI COVID TUTTE LE SEDI</t>
  </si>
  <si>
    <t xml:space="preserve">ALBERONE SOC. COOP. A R.L. (CF: 01967000306)
NOESE FACILITY MANAGEMENT SRLS (CF: 01283270328)
TI SERVICE SRL UNIPERSONALE (CF: 01641160930)
TRE DI DI SGUBIN F &amp; C SNC (CF: 00421790312)
URANIA SRL (CF: 00997960323)
</t>
  </si>
  <si>
    <t>TRE DI DI SGUBIN F &amp; C SNC (CF: 00421790312)</t>
  </si>
  <si>
    <t>PORTIERATO PALAZZO UFFICI FIANZNAIRI DI UDINE</t>
  </si>
  <si>
    <t xml:space="preserve">VITAL SAS (CF: 02788500797)
</t>
  </si>
  <si>
    <t>VITAL SAS (CF: 02788500797)</t>
  </si>
  <si>
    <t>noleggio n.7 fotocopiatori GO, PN, TS.</t>
  </si>
  <si>
    <t xml:space="preserve">OLIVETTI SPA (CF: 02298700010)
</t>
  </si>
  <si>
    <t>OLIVETTI SPA (CF: 02298700010)</t>
  </si>
  <si>
    <t>SORVEGLIANZA SANITARIA FVG</t>
  </si>
  <si>
    <t xml:space="preserve">CONSILIA CFO SRL (IN RTI) (CF: 11435101008)
</t>
  </si>
  <si>
    <t>CONSILIA CFO SRL (IN RTI) (CF: 11435101008)</t>
  </si>
  <si>
    <t>VIGILANZA ARMATA NOTTURNA</t>
  </si>
  <si>
    <t xml:space="preserve">CORPO VIGILI NOTTURNI S.R.L. (CF: 01190150308)
</t>
  </si>
  <si>
    <t>CORPO VIGILI NOTTURNI S.R.L. (CF: 01190150308)</t>
  </si>
  <si>
    <t>ADESIONE A CONVENZIONE GAS NATURALE 12 LOTTO 4 FVG</t>
  </si>
  <si>
    <t xml:space="preserve">SINERGAS S.P.A. (CF: 01877220366)
</t>
  </si>
  <si>
    <t>SINERGAS S.P.A. (CF: 01877220366)</t>
  </si>
  <si>
    <t>CONVENZIONE ENERGIA ELETTRICA VERDE 2021 EDIZIONE 17 LOTTO 4 FVG</t>
  </si>
  <si>
    <t xml:space="preserve">A2A ENERGIA (CF: 12883420155)
</t>
  </si>
  <si>
    <t>A2A ENERGIA (CF: 12883420155)</t>
  </si>
  <si>
    <t>CONTRATTO CENTRALIZZATO FACCHINAGGIO 48 MESI FVG</t>
  </si>
  <si>
    <t xml:space="preserve">COOPSERVICE S.COOP.P.A. (CF: 00310180351)
</t>
  </si>
  <si>
    <t>COOPSERVICE S.COOP.P.A. (CF: 00310180351)</t>
  </si>
  <si>
    <t>MANUTENZIONE ARMADI COMPATTATI DP TS</t>
  </si>
  <si>
    <t xml:space="preserve">LA SUPER 2000 DI F. FLORIDDIA (CF: FLRFNC65H02G284Z)
</t>
  </si>
  <si>
    <t>LA SUPER 2000 DI F. FLORIDDIA (CF: FLRFNC65H02G284Z)</t>
  </si>
  <si>
    <t>ADESIONE CONVENZIONE BNL RISCOSSIONE VALORI</t>
  </si>
  <si>
    <t xml:space="preserve">BANCA NAZIONALE DEL LAVORO SPA (CF: 09339391006)
</t>
  </si>
  <si>
    <t>BANCA NAZIONALE DEL LAVORO SPA (CF: 09339391006)</t>
  </si>
  <si>
    <t>Portierato Direzione Regionale Friuli Venezia Giulia</t>
  </si>
  <si>
    <t xml:space="preserve">AWARD SRL (CF: 03976830988)
FALCHI SRLS (CF: 04018810244)
LA FORTEZZA SPA (CF: 04285020238)
SECURFOX INVESTIGAZIONI E SICUREZZA SRL (CF: 02059400388)
VEDETTA 2 MONDIALPOL SPA (CF: 00780120135)
</t>
  </si>
  <si>
    <t>PROROGA MANUTENZIONI ANTINCENDIO MAG OTT 2021</t>
  </si>
  <si>
    <t xml:space="preserve">RS SRL (CF: 01887790309)
</t>
  </si>
  <si>
    <t>RS SRL (CF: 01887790309)</t>
  </si>
  <si>
    <t>PROROGA MANUTENZIONE IMPIANTI DI SOLLEVAMENTO MAG OTT 2021</t>
  </si>
  <si>
    <t xml:space="preserve">PRM ASCENSORI (CF: 02189971209)
</t>
  </si>
  <si>
    <t>PRM ASCENSORI (CF: 02189971209)</t>
  </si>
  <si>
    <t>SERVIZIO PORTIERATO DP GORIZIA CONTRATTO BIENNALE</t>
  </si>
  <si>
    <t xml:space="preserve">AUREA SERVIZI SRL (CF: 04191210402)
AWARD SRL (CF: 03976830988)
FALCHI SRLS (CF: 04018810244)
SECURFOX INVESTIGAZIONI E SICUREZZA SRL (CF: 02059400388)
STABILIMENTO TRIESTINO DI SORVEGLIANZA E CHIUSURA SRL (CF: 00250070323)
</t>
  </si>
  <si>
    <t>Servizio di vigilanza armata DP di Pordenone 01/09/2021 â€“ 31/12/2021</t>
  </si>
  <si>
    <t>PORTIERATO UT MONFALCONE (GO)</t>
  </si>
  <si>
    <t xml:space="preserve">C.V. SRLS (CF: 05170700289)
FALCHI SRLS (CF: 04018810244)
RAIDERS SRL (CF: 04579820277)
VERONA 83 SCRL (CF: 01612900231)
</t>
  </si>
  <si>
    <t>CARTA DI CREDITO 5 NEXI</t>
  </si>
  <si>
    <t xml:space="preserve">NEXI PAYMENTS S.P.A. (GIÃ  CARTASI SPA) (CF: 04107060966)
</t>
  </si>
  <si>
    <t>NEXI PAYMENTS S.P.A. (GIÃ  CARTASI SPA) (CF: 04107060966)</t>
  </si>
  <si>
    <t>Servizi di reception c/o palazzo uffici finanziari di Udine</t>
  </si>
  <si>
    <t xml:space="preserve">BATTISTOLLI SERVIZI INTEGRATI S.R.L. (CF: 03897120246)
</t>
  </si>
  <si>
    <t>BATTISTOLLI SERVIZI INTEGRATI S.R.L. (CF: 03897120246)</t>
  </si>
  <si>
    <t>verifica biennale  ascensori Dp Udine e UpT Trieste</t>
  </si>
  <si>
    <t xml:space="preserve">CONSULTEAM S.R.L. (CF: 03545320230)
CTE SRL (CF: 03451850402)
I.A.C.E. SRL (CF: 03603670286)
TRIVENETO SRL (CF: 03829510282)
VENETA ENGINEERING S.R.L. (CF: 00828990226)
</t>
  </si>
  <si>
    <t>TRIVENETO SRL (CF: 03829510282)</t>
  </si>
  <si>
    <t>Servizio di vigilanza armata DP di Pordenone 01/01/2022-31/08/2022</t>
  </si>
  <si>
    <t>Fornitura toner, cartucce e ricambi per stampante DP PN</t>
  </si>
  <si>
    <t xml:space="preserve">4WD INFORMATICA (CF: 01764660229)
CIVICO5 SRLS (CF: 02937980304)
MIDA SRL (CF: 01513020238)
REPLAY RIG.MANO COMM.DI F.GIORDANI (CF: GRDFNC57L64F205Y)
TECNOLOGIE SRL (CF: 04178600237)
</t>
  </si>
  <si>
    <t>CIVICO5 SRLS (CF: 02937980304)</t>
  </si>
  <si>
    <t>PUBBLICAZIONE RICERCA DI MERCATO SEDE DI UDINE dicembre 2021</t>
  </si>
  <si>
    <t xml:space="preserve">A. MANZONI &amp; C. S.P.A. (CF: 04705810150)
</t>
  </si>
  <si>
    <t>A. MANZONI &amp; C. S.P.A. (CF: 04705810150)</t>
  </si>
  <si>
    <t>Fabbisogno cancelleria esercizo 2021 e 2Â° semestre 2022</t>
  </si>
  <si>
    <t xml:space="preserve">CYBER ENGINEERING SRL (CF: 00807770383)
F.LLI BIAGINI SRL (CF: 00960900371)
FRACAU SRL (CF: 00703070326)
KIT UFFICIO SNC (CF: 02529780278)
SISTERS SRL (CF: 02316361209)
</t>
  </si>
  <si>
    <t>F.LLI BIAGINI SRL (CF: 00960900371)</t>
  </si>
  <si>
    <t>Spurgo pozzi neri c/o palazzo uffici finanziari di Udine</t>
  </si>
  <si>
    <t xml:space="preserve">ARTCO SERVIZI SOCIETÃ  COOPERATIVA (CF: 01075550309)
FRATELLI MASSOLIN SRL (CF: 03413170261)
ISPEF SERVIZI ECOLOGICI SRL (CF: 01477630931)
PULITECNICA FRIULANA SRL (CF: 00803500305)
TECNOCOOP SOC. COOP. (CF: 00439730318)
</t>
  </si>
  <si>
    <t>ISPEF SERVIZI ECOLOGICI SRL (CF: 01477630931)</t>
  </si>
  <si>
    <t>PROROGA MANUTENZIONE ELETTRICO NOV 2021 FEB 2022</t>
  </si>
  <si>
    <t>PROROGA MANUTENZIONE ANTINCENDIO NOV 2021 GEN 2022</t>
  </si>
  <si>
    <t>PROROGA MANUTENZIONE SOLLEVAMENTO OTT 2021 GEN 2022</t>
  </si>
  <si>
    <t>PROROGA MANUTENZIONE TERMOIDRAULICO OTT 2021 GEN 2022</t>
  </si>
  <si>
    <t xml:space="preserve">BLUENERGY ASSISTANCE SRL (CF: 02432350300)
</t>
  </si>
  <si>
    <t>BLUENERGY ASSISTANCE SRL (CF: 02432350300)</t>
  </si>
  <si>
    <t>Manutenzione programmata impianto allarme ottobre 2021 ottobre 2024</t>
  </si>
  <si>
    <t xml:space="preserve">MED SECURITY SRL (CF: 02777490307)
</t>
  </si>
  <si>
    <t>MED SECURITY SRL (CF: 02777490307)</t>
  </si>
  <si>
    <t>SANIFICAZIONI COVID CONTRATTO DURATA MARZO 2022 GIUGNO 2023</t>
  </si>
  <si>
    <t xml:space="preserve">TRE DI DI SGUBIN F &amp; C SNC (CF: 00421790312)
</t>
  </si>
  <si>
    <t>MANUTENZIONI TERMOIDRAULICO LUGLIO OTTOBRE 2021</t>
  </si>
  <si>
    <t>Manutenzione annuale 2022 serramenti antiallagamento DP PN</t>
  </si>
  <si>
    <t xml:space="preserve">AQUATECH SRL UNIPERSONALE (CF: 02060960487)
</t>
  </si>
  <si>
    <t>AQUATECH SRL UNIPERSONALE (CF: 02060960487)</t>
  </si>
  <si>
    <t>CONTRATTO CENTRALIZZATO SERVIZI DI PULIZIA 2022-2026</t>
  </si>
  <si>
    <t xml:space="preserve">B.&amp; B. SERVICE SOCIETA' COOPERATIVA (CF: 01494430463)
</t>
  </si>
  <si>
    <t>B.&amp; B. SERVICE SOCIETA' COOPERATIVA (CF: 01494430463)</t>
  </si>
  <si>
    <t>Fornitura carta fotocopie anno 2022 Uffici FVG - contratto esecutivo</t>
  </si>
  <si>
    <t xml:space="preserve">VALSECCHI CANCELLERIA SRL (CF: 09521810961)
</t>
  </si>
  <si>
    <t>VALSECCHI CANCELLERIA SRL (CF: 09521810961)</t>
  </si>
  <si>
    <t>18.000 MASCHERINE FFP2 1. SEM 2022 TUTTI GLI UFFICI</t>
  </si>
  <si>
    <t xml:space="preserve">CHEMIL SRL (CF: 02518990284)
CIVICO5 SRLS (CF: 02937980304)
CLEAN ENERGY SRL (CF: 02492280306)
</t>
  </si>
  <si>
    <t>CHEMIL SRL (CF: 02518990284)</t>
  </si>
  <si>
    <t>energia elettrica 18 verde fvg 2022</t>
  </si>
  <si>
    <t xml:space="preserve">AGSM ENERGIA SPA (CF: 02968430237)
</t>
  </si>
  <si>
    <t>AGSM ENERGIA SPA (CF: 02968430237)</t>
  </si>
  <si>
    <t>gas naturale 14 fvg 2022</t>
  </si>
  <si>
    <t>Fornitura scale di alluminio e carrelli portadocumenti Uffici FVG</t>
  </si>
  <si>
    <t xml:space="preserve">F.LLI TABOGA SRL (CF: 00153520309)
FER-COM SRL (CF: 00133620252)
G. DAMIANI DI DAMIANI PIERINO &amp; RENATO S.N.C. (CF: 00155120306)
INGROS'S FORNITURE SRL (CF: 00718830292)
NUOVA EDILCOLOR (CF: 00974670325)
</t>
  </si>
  <si>
    <t>INGROS'S FORNITURE SRL (CF: 00718830292)</t>
  </si>
  <si>
    <t>MANUTENZIONE SERRAMENTI DP TRIESTE 2022</t>
  </si>
  <si>
    <t xml:space="preserve">JOLLY CASA SNC (CF: 00654810324)
</t>
  </si>
  <si>
    <t>JOLLY CASA SNC (CF: 00654810324)</t>
  </si>
  <si>
    <t>PREZZIARI TECNOLOGICI 2022</t>
  </si>
  <si>
    <t xml:space="preserve">DEI SRL (CF: 04083101008)
</t>
  </si>
  <si>
    <t>DEI SRL (CF: 04083101008)</t>
  </si>
  <si>
    <t>N. 4 KIT REINTEGRO CASSETTE PRONTO SOCCORSO DR FVG</t>
  </si>
  <si>
    <t xml:space="preserve">SIDER TRIESTE GUARDIAFUOCHI S.R.L. (CF: 01106160326)
</t>
  </si>
  <si>
    <t>SIDER TRIESTE GUARDIAFUOCHI S.R.L. (CF: 01106160326)</t>
  </si>
  <si>
    <t>3 DISTRUGGIDOCUMENTI</t>
  </si>
  <si>
    <t xml:space="preserve">GBR ROSSETTO SPA (CF: 00304720287)
NUOVA TRIESTEUFFICIO SRL (CF: 01150840328)
PELIZZON LUIGI (CF: 01492100274)
</t>
  </si>
  <si>
    <t>NUOVA TRIESTEUFFICIO SRL (CF: 01150840328)</t>
  </si>
  <si>
    <t>acquisto e sostituzione bandiere italia ed europa presso uffici DP Friuli Venezia Giulia</t>
  </si>
  <si>
    <t xml:space="preserve">FAGGIONATO ROBERTO (CF: FGGRRT74M13F464Y)
</t>
  </si>
  <si>
    <t>FAGGIONATO ROBERTO (CF: FGGRRT74M13F464Y)</t>
  </si>
  <si>
    <t>toner rigenerati dp udine</t>
  </si>
  <si>
    <t xml:space="preserve">DUBINI S.R.L. (CF: 06262520155)
</t>
  </si>
  <si>
    <t>DUBINI S.R.L. (CF: 06262520155)</t>
  </si>
  <si>
    <t>CONSUMABILI PER STAMPA DP PN, DP GO, DR FVG</t>
  </si>
  <si>
    <t xml:space="preserve">MIDA SRL (CF: 01513020238)
</t>
  </si>
  <si>
    <t>MIDA SRL (CF: 01513020238)</t>
  </si>
  <si>
    <t>trasporto e smaltimento di rifiuti  della Direzione Provinciale di Trieste</t>
  </si>
  <si>
    <t>contratto esecutivo fornitura toner</t>
  </si>
  <si>
    <t xml:space="preserve">ECO LASER INFORMATICA SRL (CF: 04427081007)
</t>
  </si>
  <si>
    <t>ECO LASER INFORMATICA SRL (CF: 04427081007)</t>
  </si>
  <si>
    <t xml:space="preserve">Corso Online - Formatore della Sicurezza </t>
  </si>
  <si>
    <t xml:space="preserve">PROGETTO81 (CF: 05891810870)
</t>
  </si>
  <si>
    <t>PROGETTO81 (CF: 05891810870)</t>
  </si>
  <si>
    <t>ARREDI TELELAVORATORI 2022</t>
  </si>
  <si>
    <t xml:space="preserve">CASTELARREDO S.A.S. (CF: 03597610264)
INGROS'S FORNITURE SRL (CF: 00718830292)
</t>
  </si>
  <si>
    <t>TENDAGGI DP TRIESTE 2022</t>
  </si>
  <si>
    <t xml:space="preserve">INGROS'S FORNITURE SRL (CF: 00718830292)
SANDIX SRL (CF: 00285480307)
</t>
  </si>
  <si>
    <t>TINTEGGIATURA N. 5 STANZE UT MONFALCONE</t>
  </si>
  <si>
    <t xml:space="preserve">NASCENTE SOC. COOP. SOCIALE A R.L. (CF: 01534390305)
NOESE FACILITY MANAGEMENT SRLS (CF: 01283270328)
PU.MA. PULIZIE E MANUTENZIONI (CF: 01320170309)
PULIZIE PROGETTO SRL (CF: 05028060282)
</t>
  </si>
  <si>
    <t>PU.MA. PULIZIE E MANUTENZIONI (CF: 01320170309)</t>
  </si>
  <si>
    <t>PREZZIARIO MANUTENZIONE EDIFICI</t>
  </si>
  <si>
    <t>Fornitura tipi mobili per timbri metallici a calendario D.P. di Pordenone e D.P. di Udine anni 2023, 2024 e 2025</t>
  </si>
  <si>
    <t xml:space="preserve">ISTITUTO POLIGRAFICO E ZECCA DELLO STATO (CF: 00399810589)
</t>
  </si>
  <si>
    <t>ISTITUTO POLIGRAFICO E ZECCA DELLO STATO (CF: 00399810589)</t>
  </si>
  <si>
    <t>Parcheggio autovettura di servizio DR FVG 2022/2023</t>
  </si>
  <si>
    <t xml:space="preserve">SABA ITALIA S.P.A. (CF: 08593300588)
</t>
  </si>
  <si>
    <t>SABA ITALIA S.P.A. (CF: 08593300588)</t>
  </si>
  <si>
    <t>servizio di ristorazione Suban</t>
  </si>
  <si>
    <t xml:space="preserve">ANTICA TRATTORIA SUBAN DI MARIO SUBAN (CF: 01284420328)
</t>
  </si>
  <si>
    <t>ANTICA TRATTORIA SUBAN DI MARIO SUBAN (CF: 01284420328)</t>
  </si>
  <si>
    <t>PORTIERATO sede della Direzione Regionale del Friuli Venezia Giulia, sita in via Giulia 75 a Trieste</t>
  </si>
  <si>
    <t>FABBISOGNO CANCELLERIA 1Â° SEMESTRE 2022 UT CERVIGNANO E TOLMEZZO</t>
  </si>
  <si>
    <t xml:space="preserve">DUBINI S.R.L. (CF: 06262520155)
LA PITAGORA DI MACRELLI GIANCARLO (CF: MCRGCR46H14Z130X)
MYO S.R.L. (CF: 03222970406)
PROCED SRL (CF: 01952150264)
TECNOCART DI ANTONIO NATALI &amp; C. S.A.S. (CF: 02703241204)
</t>
  </si>
  <si>
    <t>LA PITAGORA DI MACRELLI GIANCARLO (CF: MCRGCR46H14Z130X)</t>
  </si>
  <si>
    <t>SERVIZIO DI RISTORAZIONE MENAROSTI</t>
  </si>
  <si>
    <t xml:space="preserve">TRATTORIA MENAROSTI (CF: BNSFBA46R13L424O)
</t>
  </si>
  <si>
    <t>TRATTORIA MENAROSTI (CF: BNSFBA46R13L424O)</t>
  </si>
  <si>
    <t>SERVIZIO RISTORAZIONE SPECCHI TOMMASEO</t>
  </si>
  <si>
    <t xml:space="preserve">CAFFÃ¨ TOMMASEO (CF: 01136460324)
</t>
  </si>
  <si>
    <t>CAFFÃ¨ TOMMASEO (CF: 01136460324)</t>
  </si>
  <si>
    <t>MANUTENZIONE ARMADI COMPATTATI DP UDINE AL 31/03/2023</t>
  </si>
  <si>
    <t xml:space="preserve">LA SUPER 2000 DI FLORIDDIA (CF: 00619520323)
</t>
  </si>
  <si>
    <t>LA SUPER 2000 DI FLORIDDIA (CF: 00619520323)</t>
  </si>
  <si>
    <t>rinnovo abbonamento "il Piccolo" 2022</t>
  </si>
  <si>
    <t xml:space="preserve">GEDI NEWS NETWORK SPA (CF: 06598550587)
</t>
  </si>
  <si>
    <t>GEDI NEWS NETWORK SPA (CF: 06598550587)</t>
  </si>
  <si>
    <t>mascherine ffp2 secondo semestre 2022</t>
  </si>
  <si>
    <t xml:space="preserve">CAST BOLZONELLA SRL (CF: 05160150289)
</t>
  </si>
  <si>
    <t>CAST BOLZONELLA SRL (CF: 05160150289)</t>
  </si>
  <si>
    <t>FORNITURA TONER DP TRIESTE</t>
  </si>
  <si>
    <t xml:space="preserve">ITALY SYSTEM SRL (CF: 06363391001)
MIDA SRL (CF: 01513020238)
MYO S.R.L. (CF: 03222970406)
SISTERS SRL (CF: 02316361209)
</t>
  </si>
  <si>
    <t>Fornitura rotoli carta termica per eliminacode ARGO DP PN</t>
  </si>
  <si>
    <t xml:space="preserve">SIGMA S.P.A. (CF: 01590580443)
</t>
  </si>
  <si>
    <t>SIGMA S.P.A. (CF: 01590580443)</t>
  </si>
  <si>
    <t>INCORNICIATURA MAPPE CONVEGNO 2022</t>
  </si>
  <si>
    <t xml:space="preserve">QUADRICOLOR (CF: SPRCLD62A20L424S)
</t>
  </si>
  <si>
    <t>QUADRICOLOR (CF: SPRCLD62A20L424S)</t>
  </si>
  <si>
    <t xml:space="preserve">CONTRATTO ESECUTIVO MANUTENZIONI IMPIANTI ENGIE </t>
  </si>
  <si>
    <t xml:space="preserve">ENGIE SERVIZI S.P.A. (GIÃ  COFELY ITALIA S.P.A.) (CF: 07149930583)
</t>
  </si>
  <si>
    <t>ENGIE SERVIZI S.P.A. (GIÃ  COFELY ITALIA S.P.A.) (CF: 07149930583)</t>
  </si>
  <si>
    <t>Servizio di vigilanza armata DP di Pordenone 01/09/2022-31/12/2023</t>
  </si>
  <si>
    <t>FABBISOGNO CANCELLERIA 2Â° SEMESTRE 2022 UFFICI FVG</t>
  </si>
  <si>
    <t xml:space="preserve">F.LLI BIAGINI SRL (CF: 00960900371)
MYO S.R.L. (CF: 03222970406)
SPACE S.R.L. (CF: 04106230404)
TECNOCART DI ANTONIO NATALI &amp; C. S.A.S. (CF: 02703241204)
TECNODELTA SAS (CF: 00598710325)
</t>
  </si>
  <si>
    <t>SPURGO DP TS AGOSTO 2022</t>
  </si>
  <si>
    <t xml:space="preserve">CRISMANI ECOLOGIA (CF: 00685340325)
DANEV SPURGO POZZI NERI (CF: 00108730326)
ITALSPURGHI ECOLOGIA SRL (CF: 00310550322)
KRESEVIC POZZI NERI (CF: 01071410326)
PERTOT ECOLOGIA E SERVIZI (CF: 00808740328)
</t>
  </si>
  <si>
    <t>PERTOT ECOLOGIA E SERVIZI (CF: 00808740328)</t>
  </si>
  <si>
    <t>FORNITURA E INSTALLAZIONE N. 2 DAE</t>
  </si>
  <si>
    <t xml:space="preserve">EMERGO S.R.L. (CF: 04467060267)
</t>
  </si>
  <si>
    <t>EMERGO S.R.L. (CF: 04467060267)</t>
  </si>
  <si>
    <t>APPARECCHIATURE MULTIFUNZIONE A3 NOLEGGIO 1 - LOTTO 2</t>
  </si>
  <si>
    <t xml:space="preserve">ITD SOLUTIONS SPA (CF: 05773090013)
</t>
  </si>
  <si>
    <t>ITD SOLUTIONS SPA (CF: 05773090013)</t>
  </si>
  <si>
    <t>PARTECIPAZIONE FIERA CASA MODERNA 2022</t>
  </si>
  <si>
    <t xml:space="preserve">UDINE E GORIZIA FIERE SPA (CF: 01185490305)
</t>
  </si>
  <si>
    <t>UDINE E GORIZIA FIERE SPA (CF: 01185490305)</t>
  </si>
  <si>
    <t>accordo quadro mascherine ffp2</t>
  </si>
  <si>
    <t xml:space="preserve">ITALIA VERDE SRL (CF: 13967751002)
</t>
  </si>
  <si>
    <t>ITALIA VERDE SRL (CF: 13967751002)</t>
  </si>
  <si>
    <t>accordo quadro visiere</t>
  </si>
  <si>
    <t xml:space="preserve">SAFE S.R.L. (CF: 01604520989)
</t>
  </si>
  <si>
    <t>SAFE S.R.L. (CF: 01604520989)</t>
  </si>
  <si>
    <t>accordo quadro spray germicida</t>
  </si>
  <si>
    <t xml:space="preserve">CERICHEM BIOPHARM SRL (CF: 03728930714)
</t>
  </si>
  <si>
    <t>CERICHEM BIOPHARM SRL (CF: 03728930714)</t>
  </si>
  <si>
    <t>accordo quadro gel mani e relativi dispenser</t>
  </si>
  <si>
    <t>PORTIERATO BIENNALE UPT GORIZIA</t>
  </si>
  <si>
    <t xml:space="preserve">C.V. SRLS (CF: 05170700289)
ISO COOP SOCIETA' COOPERATIVA SOCIALE (CF: 01207710318)
</t>
  </si>
  <si>
    <t>ISO COOP SOCIETA' COOPERATIVA SOCIALE (CF: 01207710318)</t>
  </si>
  <si>
    <t xml:space="preserve">ACCORDO PONTE NOLEGGIO FOTOCOPIATORI </t>
  </si>
  <si>
    <t>accordo quadro schermi plexiglass</t>
  </si>
  <si>
    <t xml:space="preserve">ITALFOR SRL (CF: 01212750762)
</t>
  </si>
  <si>
    <t>ITALFOR SRL (CF: 01212750762)</t>
  </si>
  <si>
    <t>NOLEGGIO SALA ABBAZIA DI ROSAZZO 16/12/2022</t>
  </si>
  <si>
    <t xml:space="preserve">FONDAZIONE ABBAZIA DI ROSAZZO (CF: 94051530304)
</t>
  </si>
  <si>
    <t>FONDAZIONE ABBAZIA DI ROSAZZO (CF: 94051530304)</t>
  </si>
  <si>
    <t>n. 7 PIASTRE DEFIBRILLATORI</t>
  </si>
  <si>
    <t xml:space="preserve">BIOAPP SAS (CF: 04703860280)
</t>
  </si>
  <si>
    <t>BIOAPP SAS (CF: 04703860280)</t>
  </si>
  <si>
    <t>fornitura n 5900 cartelline per dp udine e dp pn</t>
  </si>
  <si>
    <t xml:space="preserve">PREMIATO STABILIMENTO TIPOGRAFICO DEI COMUNI SOC. COOP. (CF: 01807620404)
</t>
  </si>
  <si>
    <t>PREMIATO STABILIMENTO TIPOGRAFICO DEI COMUNI SOC. COOP. (CF: 01807620404)</t>
  </si>
  <si>
    <t>Collegamento allarme 24h - Uffici del FVG</t>
  </si>
  <si>
    <t>Verifica biennale impianti elevatori uffici del FVG</t>
  </si>
  <si>
    <t xml:space="preserve">CERVINO (CF: 01339900993)
CTE SRL (CF: 03451850402)
I.A.C.E. SRL (CF: 03603670286)
TECNICA SRL (CF: 01346990086)
VERIFICHE SRL (CF: 02430120416)
</t>
  </si>
  <si>
    <t>TECNICA SRL (CF: 01346990086)</t>
  </si>
  <si>
    <t>N. 10 LAMPADE DA TAVOLO LED DR FVG</t>
  </si>
  <si>
    <t xml:space="preserve">MEGAWATT SPA (CF: 05907491210)
TRE.MIL. S.R.L. (CF: 03572970659)
</t>
  </si>
  <si>
    <t>TRE.MIL. S.R.L. (CF: 03572970659)</t>
  </si>
  <si>
    <t>N. 60 PIANTANE LED DR FVG</t>
  </si>
  <si>
    <t>MEGAWATT SPA (CF: 05907491210)</t>
  </si>
  <si>
    <t>PORTIERATO DP TS 2023 2024</t>
  </si>
  <si>
    <t xml:space="preserve">SMAC MULTISERVIZI SRL (CF: 04834400758)
</t>
  </si>
  <si>
    <t>SMAC MULTISERVIZI SRL (CF: 04834400758)</t>
  </si>
  <si>
    <t>SERVIZIO DI RISTORAZIONE PIZZERIA BIANCO</t>
  </si>
  <si>
    <t xml:space="preserve">PIZZERIA BIANCO (CF: 08710941215)
</t>
  </si>
  <si>
    <t>PIZZERIA BIANCO (CF: 08710941215)</t>
  </si>
  <si>
    <t>MANUTENZIONE 13 SEDIE EVACUAZIONE PRESSO UFFICI ADE FVG</t>
  </si>
  <si>
    <t xml:space="preserve">EFFE EMME DI FRANCALANCI MAURO IMPRESA INDIVIDUALE (CF: FRNMRA63R18L736G)
</t>
  </si>
  <si>
    <t>EFFE EMME DI FRANCALANCI MAURO IMPRESA INDIVIDUALE (CF: FRNMRA63R18L736G)</t>
  </si>
  <si>
    <t>conferimento allâ€™impianto dei rifiuti speciali non pericolosi dr fvg</t>
  </si>
  <si>
    <t>noleggio fotocopiatrice udine</t>
  </si>
  <si>
    <t xml:space="preserve">CANON ITALIA SPA (CF: 00865220156)
</t>
  </si>
  <si>
    <t>CANON ITALIA SPA (CF: 00865220156)</t>
  </si>
  <si>
    <t>TONER FVG</t>
  </si>
  <si>
    <t xml:space="preserve">ALEX OFFICE &amp; BUSINESS SRL (CF: 01688970621)
</t>
  </si>
  <si>
    <t>ALEX OFFICE &amp; BUSINESS SRL (CF: 01688970621)</t>
  </si>
  <si>
    <t>spese per diagnosi e di trasporto strumento GPS guasto dp di pordenone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</si>
</sst>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"662439822A"</f>
        <v>662439822A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42522</v>
      </c>
      <c r="J3" s="2">
        <v>42886</v>
      </c>
      <c r="K3">
        <v>257312.92</v>
      </c>
    </row>
    <row r="4" spans="1:11" x14ac:dyDescent="0.25">
      <c r="A4" t="str">
        <f>"6558032335"</f>
        <v>6558032335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42461</v>
      </c>
      <c r="J4" s="2">
        <v>42825</v>
      </c>
      <c r="K4">
        <v>33297.089999999997</v>
      </c>
    </row>
    <row r="5" spans="1:11" x14ac:dyDescent="0.25">
      <c r="A5" t="str">
        <f>"67773248AF"</f>
        <v>67773248AF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2260998.35</v>
      </c>
      <c r="I5" s="2">
        <v>42522</v>
      </c>
      <c r="J5" s="2">
        <v>44399</v>
      </c>
      <c r="K5">
        <v>1661917.43</v>
      </c>
    </row>
    <row r="6" spans="1:11" x14ac:dyDescent="0.25">
      <c r="A6" t="str">
        <f>"67804761CE"</f>
        <v>67804761CE</v>
      </c>
      <c r="B6" t="str">
        <f t="shared" si="0"/>
        <v>06363391001</v>
      </c>
      <c r="C6" t="s">
        <v>16</v>
      </c>
      <c r="D6" t="s">
        <v>27</v>
      </c>
      <c r="E6" t="s">
        <v>28</v>
      </c>
      <c r="F6" s="1" t="s">
        <v>29</v>
      </c>
      <c r="G6" t="s">
        <v>30</v>
      </c>
      <c r="H6">
        <v>3190.6</v>
      </c>
      <c r="I6" s="2">
        <v>42626</v>
      </c>
      <c r="J6" s="2">
        <v>42654</v>
      </c>
      <c r="K6">
        <v>0</v>
      </c>
    </row>
    <row r="7" spans="1:11" x14ac:dyDescent="0.25">
      <c r="A7" t="str">
        <f>"7017205CBE"</f>
        <v>7017205CBE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17977.599999999999</v>
      </c>
      <c r="I7" s="2">
        <v>42900</v>
      </c>
      <c r="J7" s="2">
        <v>44725</v>
      </c>
      <c r="K7">
        <v>19288.099999999999</v>
      </c>
    </row>
    <row r="8" spans="1:11" x14ac:dyDescent="0.25">
      <c r="A8" t="str">
        <f>"7127294D0F"</f>
        <v>7127294D0F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32</v>
      </c>
      <c r="G8" t="s">
        <v>33</v>
      </c>
      <c r="H8">
        <v>2247.1999999999998</v>
      </c>
      <c r="I8" s="2">
        <v>42950</v>
      </c>
      <c r="J8" s="2">
        <v>44775</v>
      </c>
      <c r="K8">
        <v>2654.02</v>
      </c>
    </row>
    <row r="9" spans="1:11" x14ac:dyDescent="0.25">
      <c r="A9" t="str">
        <f>"72833889E8"</f>
        <v>72833889E8</v>
      </c>
      <c r="B9" t="str">
        <f t="shared" si="0"/>
        <v>06363391001</v>
      </c>
      <c r="C9" t="s">
        <v>16</v>
      </c>
      <c r="D9" t="s">
        <v>35</v>
      </c>
      <c r="E9" t="s">
        <v>28</v>
      </c>
      <c r="F9" s="1" t="s">
        <v>36</v>
      </c>
      <c r="G9" t="s">
        <v>30</v>
      </c>
      <c r="H9">
        <v>235</v>
      </c>
      <c r="I9" s="2">
        <v>43074</v>
      </c>
      <c r="J9" s="2">
        <v>43096</v>
      </c>
      <c r="K9">
        <v>0</v>
      </c>
    </row>
    <row r="10" spans="1:11" x14ac:dyDescent="0.25">
      <c r="A10" t="str">
        <f>"7361448B0E"</f>
        <v>7361448B0E</v>
      </c>
      <c r="B10" t="str">
        <f t="shared" si="0"/>
        <v>06363391001</v>
      </c>
      <c r="C10" t="s">
        <v>16</v>
      </c>
      <c r="D10" t="s">
        <v>37</v>
      </c>
      <c r="E10" t="s">
        <v>18</v>
      </c>
      <c r="F10" s="1" t="s">
        <v>38</v>
      </c>
      <c r="G10" t="s">
        <v>39</v>
      </c>
      <c r="H10">
        <v>55408</v>
      </c>
      <c r="I10" s="2">
        <v>43144</v>
      </c>
      <c r="J10" s="2">
        <v>44969</v>
      </c>
      <c r="K10">
        <v>52897.61</v>
      </c>
    </row>
    <row r="11" spans="1:11" x14ac:dyDescent="0.25">
      <c r="A11" t="str">
        <f>"7315486206"</f>
        <v>7315486206</v>
      </c>
      <c r="B11" t="str">
        <f t="shared" si="0"/>
        <v>06363391001</v>
      </c>
      <c r="C11" t="s">
        <v>16</v>
      </c>
      <c r="D11" t="s">
        <v>40</v>
      </c>
      <c r="E11" t="s">
        <v>18</v>
      </c>
      <c r="F11" s="1" t="s">
        <v>32</v>
      </c>
      <c r="G11" t="s">
        <v>33</v>
      </c>
      <c r="H11">
        <v>6765</v>
      </c>
      <c r="I11" s="2">
        <v>43123</v>
      </c>
      <c r="J11" s="2">
        <v>44948</v>
      </c>
      <c r="K11">
        <v>6431.97</v>
      </c>
    </row>
    <row r="12" spans="1:11" x14ac:dyDescent="0.25">
      <c r="A12" t="str">
        <f>"7378956B1D"</f>
        <v>7378956B1D</v>
      </c>
      <c r="B12" t="str">
        <f t="shared" si="0"/>
        <v>06363391001</v>
      </c>
      <c r="C12" t="s">
        <v>16</v>
      </c>
      <c r="D12" t="s">
        <v>41</v>
      </c>
      <c r="E12" t="s">
        <v>18</v>
      </c>
      <c r="F12" s="1" t="s">
        <v>42</v>
      </c>
      <c r="G12" t="s">
        <v>43</v>
      </c>
      <c r="H12">
        <v>0</v>
      </c>
      <c r="I12" s="2">
        <v>43221</v>
      </c>
      <c r="J12" s="2">
        <v>43585</v>
      </c>
      <c r="K12">
        <v>212557.7</v>
      </c>
    </row>
    <row r="13" spans="1:11" x14ac:dyDescent="0.25">
      <c r="A13" t="str">
        <f>"7441373F3F"</f>
        <v>7441373F3F</v>
      </c>
      <c r="B13" t="str">
        <f t="shared" si="0"/>
        <v>06363391001</v>
      </c>
      <c r="C13" t="s">
        <v>16</v>
      </c>
      <c r="D13" t="s">
        <v>44</v>
      </c>
      <c r="E13" t="s">
        <v>18</v>
      </c>
      <c r="F13" s="1" t="s">
        <v>32</v>
      </c>
      <c r="G13" t="s">
        <v>33</v>
      </c>
      <c r="H13">
        <v>9773.6</v>
      </c>
      <c r="I13" s="2">
        <v>43252</v>
      </c>
      <c r="J13" s="2">
        <v>45046</v>
      </c>
      <c r="K13">
        <v>8307.6</v>
      </c>
    </row>
    <row r="14" spans="1:11" x14ac:dyDescent="0.25">
      <c r="A14" t="str">
        <f>"74935186AC"</f>
        <v>74935186AC</v>
      </c>
      <c r="B14" t="str">
        <f t="shared" si="0"/>
        <v>06363391001</v>
      </c>
      <c r="C14" t="s">
        <v>16</v>
      </c>
      <c r="D14" t="s">
        <v>45</v>
      </c>
      <c r="E14" t="s">
        <v>18</v>
      </c>
      <c r="F14" s="1" t="s">
        <v>32</v>
      </c>
      <c r="G14" t="s">
        <v>33</v>
      </c>
      <c r="H14">
        <v>13353.4</v>
      </c>
      <c r="I14" s="2">
        <v>43272</v>
      </c>
      <c r="J14" s="2">
        <v>45097</v>
      </c>
      <c r="K14">
        <v>10682.72</v>
      </c>
    </row>
    <row r="15" spans="1:11" x14ac:dyDescent="0.25">
      <c r="A15" t="str">
        <f>"7622422D9C"</f>
        <v>7622422D9C</v>
      </c>
      <c r="B15" t="str">
        <f t="shared" si="0"/>
        <v>06363391001</v>
      </c>
      <c r="C15" t="s">
        <v>16</v>
      </c>
      <c r="D15" t="s">
        <v>46</v>
      </c>
      <c r="E15" t="s">
        <v>28</v>
      </c>
      <c r="F15" s="1" t="s">
        <v>47</v>
      </c>
      <c r="G15" t="s">
        <v>48</v>
      </c>
      <c r="H15">
        <v>126</v>
      </c>
      <c r="I15" s="2">
        <v>43376</v>
      </c>
      <c r="J15" s="2">
        <v>43447</v>
      </c>
      <c r="K15">
        <v>0</v>
      </c>
    </row>
    <row r="16" spans="1:11" x14ac:dyDescent="0.25">
      <c r="A16" t="str">
        <f>"77612756BD"</f>
        <v>77612756BD</v>
      </c>
      <c r="B16" t="str">
        <f t="shared" si="0"/>
        <v>06363391001</v>
      </c>
      <c r="C16" t="s">
        <v>16</v>
      </c>
      <c r="D16" t="s">
        <v>49</v>
      </c>
      <c r="E16" t="s">
        <v>18</v>
      </c>
      <c r="F16" s="1" t="s">
        <v>42</v>
      </c>
      <c r="G16" t="s">
        <v>43</v>
      </c>
      <c r="H16">
        <v>0</v>
      </c>
      <c r="I16" s="2">
        <v>43586</v>
      </c>
      <c r="J16" s="2">
        <v>43951</v>
      </c>
      <c r="K16">
        <v>200327.44</v>
      </c>
    </row>
    <row r="17" spans="1:11" x14ac:dyDescent="0.25">
      <c r="A17" t="str">
        <f>"7614010FCE"</f>
        <v>7614010FCE</v>
      </c>
      <c r="B17" t="str">
        <f t="shared" si="0"/>
        <v>06363391001</v>
      </c>
      <c r="C17" t="s">
        <v>16</v>
      </c>
      <c r="D17" t="s">
        <v>50</v>
      </c>
      <c r="E17" t="s">
        <v>18</v>
      </c>
      <c r="F17" s="1" t="s">
        <v>32</v>
      </c>
      <c r="G17" t="s">
        <v>33</v>
      </c>
      <c r="H17">
        <v>31764.2</v>
      </c>
      <c r="I17" s="2">
        <v>43792</v>
      </c>
      <c r="J17" s="2">
        <v>45618</v>
      </c>
      <c r="K17">
        <v>27358.080000000002</v>
      </c>
    </row>
    <row r="18" spans="1:11" x14ac:dyDescent="0.25">
      <c r="A18" t="str">
        <f>"75625383C8"</f>
        <v>75625383C8</v>
      </c>
      <c r="B18" t="str">
        <f t="shared" si="0"/>
        <v>06363391001</v>
      </c>
      <c r="C18" t="s">
        <v>16</v>
      </c>
      <c r="D18" t="s">
        <v>51</v>
      </c>
      <c r="E18" t="s">
        <v>18</v>
      </c>
      <c r="F18" s="1" t="s">
        <v>32</v>
      </c>
      <c r="G18" t="s">
        <v>33</v>
      </c>
      <c r="H18">
        <v>6723.2</v>
      </c>
      <c r="I18" s="2">
        <v>43357</v>
      </c>
      <c r="J18" s="2">
        <v>45182</v>
      </c>
      <c r="K18">
        <v>6078.24</v>
      </c>
    </row>
    <row r="19" spans="1:11" x14ac:dyDescent="0.25">
      <c r="A19" t="str">
        <f>"80450254A6"</f>
        <v>80450254A6</v>
      </c>
      <c r="B19" t="str">
        <f t="shared" si="0"/>
        <v>06363391001</v>
      </c>
      <c r="C19" t="s">
        <v>16</v>
      </c>
      <c r="D19" t="s">
        <v>52</v>
      </c>
      <c r="E19" t="s">
        <v>18</v>
      </c>
      <c r="F19" s="1" t="s">
        <v>32</v>
      </c>
      <c r="G19" t="s">
        <v>33</v>
      </c>
      <c r="H19">
        <v>4017.4</v>
      </c>
      <c r="I19" s="2">
        <v>43800</v>
      </c>
      <c r="J19" s="2">
        <v>45626</v>
      </c>
      <c r="K19">
        <v>2209.5700000000002</v>
      </c>
    </row>
    <row r="20" spans="1:11" x14ac:dyDescent="0.25">
      <c r="A20" t="str">
        <f>"8218846646"</f>
        <v>8218846646</v>
      </c>
      <c r="B20" t="str">
        <f t="shared" si="0"/>
        <v>06363391001</v>
      </c>
      <c r="C20" t="s">
        <v>16</v>
      </c>
      <c r="D20" t="s">
        <v>53</v>
      </c>
      <c r="E20" t="s">
        <v>54</v>
      </c>
      <c r="F20" s="1" t="s">
        <v>55</v>
      </c>
      <c r="G20" t="s">
        <v>56</v>
      </c>
      <c r="H20">
        <v>38016.160000000003</v>
      </c>
      <c r="I20" s="2">
        <v>43891</v>
      </c>
      <c r="J20" s="2">
        <v>44135</v>
      </c>
      <c r="K20">
        <v>32089.72</v>
      </c>
    </row>
    <row r="21" spans="1:11" x14ac:dyDescent="0.25">
      <c r="A21" t="str">
        <f>"816410723A"</f>
        <v>816410723A</v>
      </c>
      <c r="B21" t="str">
        <f t="shared" si="0"/>
        <v>06363391001</v>
      </c>
      <c r="C21" t="s">
        <v>16</v>
      </c>
      <c r="D21" t="s">
        <v>57</v>
      </c>
      <c r="E21" t="s">
        <v>18</v>
      </c>
      <c r="F21" s="1" t="s">
        <v>58</v>
      </c>
      <c r="G21" t="s">
        <v>59</v>
      </c>
      <c r="H21">
        <v>1300817.68</v>
      </c>
      <c r="I21" s="2">
        <v>43862</v>
      </c>
      <c r="J21" s="2">
        <v>44620</v>
      </c>
      <c r="K21">
        <v>1059467.48</v>
      </c>
    </row>
    <row r="22" spans="1:11" x14ac:dyDescent="0.25">
      <c r="A22" t="str">
        <f>"8164124042"</f>
        <v>8164124042</v>
      </c>
      <c r="B22" t="str">
        <f t="shared" si="0"/>
        <v>06363391001</v>
      </c>
      <c r="C22" t="s">
        <v>16</v>
      </c>
      <c r="D22" t="s">
        <v>60</v>
      </c>
      <c r="E22" t="s">
        <v>18</v>
      </c>
      <c r="F22" s="1" t="s">
        <v>58</v>
      </c>
      <c r="G22" t="s">
        <v>59</v>
      </c>
      <c r="H22">
        <v>27416</v>
      </c>
      <c r="I22" s="2">
        <v>43862</v>
      </c>
      <c r="J22" s="2">
        <v>44620</v>
      </c>
      <c r="K22">
        <v>2640.25</v>
      </c>
    </row>
    <row r="23" spans="1:11" x14ac:dyDescent="0.25">
      <c r="A23" t="str">
        <f>"8493934812"</f>
        <v>8493934812</v>
      </c>
      <c r="B23" t="str">
        <f t="shared" si="0"/>
        <v>06363391001</v>
      </c>
      <c r="C23" t="s">
        <v>16</v>
      </c>
      <c r="D23" t="s">
        <v>61</v>
      </c>
      <c r="E23" t="s">
        <v>28</v>
      </c>
      <c r="F23" s="1" t="s">
        <v>62</v>
      </c>
      <c r="G23" t="s">
        <v>63</v>
      </c>
      <c r="H23">
        <v>20138.04</v>
      </c>
      <c r="I23" s="2">
        <v>44198</v>
      </c>
      <c r="J23" s="2">
        <v>44926</v>
      </c>
      <c r="K23">
        <v>20137.96</v>
      </c>
    </row>
    <row r="24" spans="1:11" x14ac:dyDescent="0.25">
      <c r="A24" t="str">
        <f>"8513777F06"</f>
        <v>8513777F06</v>
      </c>
      <c r="B24" t="str">
        <f t="shared" si="0"/>
        <v>06363391001</v>
      </c>
      <c r="C24" t="s">
        <v>16</v>
      </c>
      <c r="D24" t="s">
        <v>64</v>
      </c>
      <c r="E24" t="s">
        <v>28</v>
      </c>
      <c r="F24" s="1" t="s">
        <v>65</v>
      </c>
      <c r="G24" t="s">
        <v>66</v>
      </c>
      <c r="H24">
        <v>36000</v>
      </c>
      <c r="I24" s="2">
        <v>44166</v>
      </c>
      <c r="J24" s="2">
        <v>44530</v>
      </c>
      <c r="K24">
        <v>35890</v>
      </c>
    </row>
    <row r="25" spans="1:11" x14ac:dyDescent="0.25">
      <c r="A25" t="str">
        <f>"85260352a9"</f>
        <v>85260352a9</v>
      </c>
      <c r="B25" t="str">
        <f t="shared" si="0"/>
        <v>06363391001</v>
      </c>
      <c r="C25" t="s">
        <v>16</v>
      </c>
      <c r="D25" t="s">
        <v>67</v>
      </c>
      <c r="E25" t="s">
        <v>54</v>
      </c>
      <c r="F25" s="1" t="s">
        <v>68</v>
      </c>
      <c r="G25" t="s">
        <v>69</v>
      </c>
      <c r="H25">
        <v>28440</v>
      </c>
      <c r="I25" s="2">
        <v>44198</v>
      </c>
      <c r="J25" s="2">
        <v>44561</v>
      </c>
      <c r="K25">
        <v>28440</v>
      </c>
    </row>
    <row r="26" spans="1:11" x14ac:dyDescent="0.25">
      <c r="A26" t="str">
        <f>"8486048C55"</f>
        <v>8486048C55</v>
      </c>
      <c r="B26" t="str">
        <f t="shared" si="0"/>
        <v>06363391001</v>
      </c>
      <c r="C26" t="s">
        <v>16</v>
      </c>
      <c r="D26" t="s">
        <v>70</v>
      </c>
      <c r="E26" t="s">
        <v>18</v>
      </c>
      <c r="F26" s="1" t="s">
        <v>71</v>
      </c>
      <c r="G26" t="s">
        <v>72</v>
      </c>
      <c r="H26">
        <v>20384</v>
      </c>
      <c r="I26" s="2">
        <v>44166</v>
      </c>
      <c r="J26" s="2">
        <v>45626</v>
      </c>
      <c r="K26">
        <v>9045.4</v>
      </c>
    </row>
    <row r="27" spans="1:11" x14ac:dyDescent="0.25">
      <c r="A27" t="str">
        <f>"8251792A2B"</f>
        <v>8251792A2B</v>
      </c>
      <c r="B27" t="str">
        <f t="shared" si="0"/>
        <v>06363391001</v>
      </c>
      <c r="C27" t="s">
        <v>16</v>
      </c>
      <c r="D27" t="s">
        <v>73</v>
      </c>
      <c r="E27" t="s">
        <v>18</v>
      </c>
      <c r="F27" s="1" t="s">
        <v>74</v>
      </c>
      <c r="G27" t="s">
        <v>75</v>
      </c>
      <c r="H27">
        <v>150000</v>
      </c>
      <c r="I27" s="2">
        <v>44044</v>
      </c>
      <c r="J27" s="2">
        <v>45138</v>
      </c>
      <c r="K27">
        <v>30295.79</v>
      </c>
    </row>
    <row r="28" spans="1:11" x14ac:dyDescent="0.25">
      <c r="A28" t="str">
        <f>"854734650D"</f>
        <v>854734650D</v>
      </c>
      <c r="B28" t="str">
        <f t="shared" si="0"/>
        <v>06363391001</v>
      </c>
      <c r="C28" t="s">
        <v>16</v>
      </c>
      <c r="D28" t="s">
        <v>76</v>
      </c>
      <c r="E28" t="s">
        <v>28</v>
      </c>
      <c r="F28" s="1" t="s">
        <v>77</v>
      </c>
      <c r="G28" t="s">
        <v>78</v>
      </c>
      <c r="H28">
        <v>4650</v>
      </c>
      <c r="I28" s="2">
        <v>44197</v>
      </c>
      <c r="J28" s="2">
        <v>44926</v>
      </c>
      <c r="K28">
        <v>4262.5</v>
      </c>
    </row>
    <row r="29" spans="1:11" x14ac:dyDescent="0.25">
      <c r="A29" t="str">
        <f>"8594098A04"</f>
        <v>8594098A04</v>
      </c>
      <c r="B29" t="str">
        <f t="shared" si="0"/>
        <v>06363391001</v>
      </c>
      <c r="C29" t="s">
        <v>16</v>
      </c>
      <c r="D29" t="s">
        <v>79</v>
      </c>
      <c r="E29" t="s">
        <v>18</v>
      </c>
      <c r="F29" s="1" t="s">
        <v>80</v>
      </c>
      <c r="G29" t="s">
        <v>81</v>
      </c>
      <c r="H29">
        <v>250000</v>
      </c>
      <c r="I29" s="2">
        <v>44287</v>
      </c>
      <c r="J29" s="2">
        <v>44681</v>
      </c>
      <c r="K29">
        <v>107510.58</v>
      </c>
    </row>
    <row r="30" spans="1:11" x14ac:dyDescent="0.25">
      <c r="A30" t="str">
        <f>"8593895281"</f>
        <v>8593895281</v>
      </c>
      <c r="B30" t="str">
        <f t="shared" si="0"/>
        <v>06363391001</v>
      </c>
      <c r="C30" t="s">
        <v>16</v>
      </c>
      <c r="D30" t="s">
        <v>82</v>
      </c>
      <c r="E30" t="s">
        <v>18</v>
      </c>
      <c r="F30" s="1" t="s">
        <v>83</v>
      </c>
      <c r="G30" t="s">
        <v>84</v>
      </c>
      <c r="H30">
        <v>0</v>
      </c>
      <c r="I30" s="2">
        <v>44287</v>
      </c>
      <c r="J30" s="2">
        <v>44651</v>
      </c>
      <c r="K30">
        <v>163641.47</v>
      </c>
    </row>
    <row r="31" spans="1:11" x14ac:dyDescent="0.25">
      <c r="A31" t="str">
        <f>"8649310468"</f>
        <v>8649310468</v>
      </c>
      <c r="B31" t="str">
        <f t="shared" si="0"/>
        <v>06363391001</v>
      </c>
      <c r="C31" t="s">
        <v>16</v>
      </c>
      <c r="D31" t="s">
        <v>85</v>
      </c>
      <c r="E31" t="s">
        <v>18</v>
      </c>
      <c r="F31" s="1" t="s">
        <v>86</v>
      </c>
      <c r="G31" t="s">
        <v>87</v>
      </c>
      <c r="H31">
        <v>284784.26</v>
      </c>
      <c r="I31" s="2">
        <v>44265</v>
      </c>
      <c r="J31" s="2">
        <v>45747</v>
      </c>
      <c r="K31">
        <v>29257.29</v>
      </c>
    </row>
    <row r="32" spans="1:11" x14ac:dyDescent="0.25">
      <c r="A32" t="str">
        <f>"86163103F2"</f>
        <v>86163103F2</v>
      </c>
      <c r="B32" t="str">
        <f t="shared" si="0"/>
        <v>06363391001</v>
      </c>
      <c r="C32" t="s">
        <v>16</v>
      </c>
      <c r="D32" t="s">
        <v>88</v>
      </c>
      <c r="E32" t="s">
        <v>28</v>
      </c>
      <c r="F32" s="1" t="s">
        <v>89</v>
      </c>
      <c r="G32" t="s">
        <v>90</v>
      </c>
      <c r="H32">
        <v>2640</v>
      </c>
      <c r="I32" s="2">
        <v>44256</v>
      </c>
      <c r="J32" s="2">
        <v>44985</v>
      </c>
      <c r="K32">
        <v>2640</v>
      </c>
    </row>
    <row r="33" spans="1:11" x14ac:dyDescent="0.25">
      <c r="A33" t="str">
        <f>"860750302F"</f>
        <v>860750302F</v>
      </c>
      <c r="B33" t="str">
        <f t="shared" si="0"/>
        <v>06363391001</v>
      </c>
      <c r="C33" t="s">
        <v>16</v>
      </c>
      <c r="D33" t="s">
        <v>91</v>
      </c>
      <c r="E33" t="s">
        <v>18</v>
      </c>
      <c r="F33" s="1" t="s">
        <v>92</v>
      </c>
      <c r="G33" t="s">
        <v>93</v>
      </c>
      <c r="H33">
        <v>38522.58</v>
      </c>
      <c r="I33" s="2">
        <v>44229</v>
      </c>
      <c r="J33" s="2">
        <v>44959</v>
      </c>
      <c r="K33">
        <v>19241.82</v>
      </c>
    </row>
    <row r="34" spans="1:11" x14ac:dyDescent="0.25">
      <c r="A34" t="str">
        <f>"8655821175"</f>
        <v>8655821175</v>
      </c>
      <c r="B34" t="str">
        <f t="shared" si="0"/>
        <v>06363391001</v>
      </c>
      <c r="C34" t="s">
        <v>16</v>
      </c>
      <c r="D34" t="s">
        <v>94</v>
      </c>
      <c r="E34" t="s">
        <v>28</v>
      </c>
      <c r="F34" s="1" t="s">
        <v>95</v>
      </c>
      <c r="G34" t="s">
        <v>63</v>
      </c>
      <c r="H34">
        <v>17619.98</v>
      </c>
      <c r="I34" s="2">
        <v>44317</v>
      </c>
      <c r="J34" s="2">
        <v>44681</v>
      </c>
      <c r="K34">
        <v>17619.96</v>
      </c>
    </row>
    <row r="35" spans="1:11" x14ac:dyDescent="0.25">
      <c r="A35" t="str">
        <f>"8716208A60"</f>
        <v>8716208A60</v>
      </c>
      <c r="B35" t="str">
        <f t="shared" ref="B35:B66" si="1">"06363391001"</f>
        <v>06363391001</v>
      </c>
      <c r="C35" t="s">
        <v>16</v>
      </c>
      <c r="D35" t="s">
        <v>96</v>
      </c>
      <c r="E35" t="s">
        <v>54</v>
      </c>
      <c r="F35" s="1" t="s">
        <v>97</v>
      </c>
      <c r="G35" t="s">
        <v>98</v>
      </c>
      <c r="H35">
        <v>25293.03</v>
      </c>
      <c r="I35" s="2">
        <v>44317</v>
      </c>
      <c r="J35" s="2">
        <v>44500</v>
      </c>
      <c r="K35">
        <v>18454.580000000002</v>
      </c>
    </row>
    <row r="36" spans="1:11" x14ac:dyDescent="0.25">
      <c r="A36" t="str">
        <f>"871622151C"</f>
        <v>871622151C</v>
      </c>
      <c r="B36" t="str">
        <f t="shared" si="1"/>
        <v>06363391001</v>
      </c>
      <c r="C36" t="s">
        <v>16</v>
      </c>
      <c r="D36" t="s">
        <v>99</v>
      </c>
      <c r="E36" t="s">
        <v>54</v>
      </c>
      <c r="F36" s="1" t="s">
        <v>100</v>
      </c>
      <c r="G36" t="s">
        <v>101</v>
      </c>
      <c r="H36">
        <v>17869.7</v>
      </c>
      <c r="I36" s="2">
        <v>44317</v>
      </c>
      <c r="J36" s="2">
        <v>44500</v>
      </c>
      <c r="K36">
        <v>9231.56</v>
      </c>
    </row>
    <row r="37" spans="1:11" x14ac:dyDescent="0.25">
      <c r="A37" t="str">
        <f>"871387337B"</f>
        <v>871387337B</v>
      </c>
      <c r="B37" t="str">
        <f t="shared" si="1"/>
        <v>06363391001</v>
      </c>
      <c r="C37" t="s">
        <v>16</v>
      </c>
      <c r="D37" t="s">
        <v>102</v>
      </c>
      <c r="E37" t="s">
        <v>28</v>
      </c>
      <c r="F37" s="1" t="s">
        <v>103</v>
      </c>
      <c r="G37" t="s">
        <v>63</v>
      </c>
      <c r="H37">
        <v>20016.36</v>
      </c>
      <c r="I37" s="2">
        <v>44354</v>
      </c>
      <c r="J37" s="2">
        <v>45083</v>
      </c>
      <c r="K37">
        <v>15846.19</v>
      </c>
    </row>
    <row r="38" spans="1:11" x14ac:dyDescent="0.25">
      <c r="A38" t="str">
        <f>"87834983D9"</f>
        <v>87834983D9</v>
      </c>
      <c r="B38" t="str">
        <f t="shared" si="1"/>
        <v>06363391001</v>
      </c>
      <c r="C38" t="s">
        <v>16</v>
      </c>
      <c r="D38" t="s">
        <v>104</v>
      </c>
      <c r="E38" t="s">
        <v>18</v>
      </c>
      <c r="F38" s="1" t="s">
        <v>77</v>
      </c>
      <c r="G38" t="s">
        <v>78</v>
      </c>
      <c r="H38">
        <v>7360</v>
      </c>
      <c r="I38" s="2">
        <v>44440</v>
      </c>
      <c r="J38" s="2">
        <v>44561</v>
      </c>
      <c r="K38">
        <v>7360</v>
      </c>
    </row>
    <row r="39" spans="1:11" x14ac:dyDescent="0.25">
      <c r="A39" t="str">
        <f>"88257875D5"</f>
        <v>88257875D5</v>
      </c>
      <c r="B39" t="str">
        <f t="shared" si="1"/>
        <v>06363391001</v>
      </c>
      <c r="C39" t="s">
        <v>16</v>
      </c>
      <c r="D39" t="s">
        <v>105</v>
      </c>
      <c r="E39" t="s">
        <v>28</v>
      </c>
      <c r="F39" s="1" t="s">
        <v>106</v>
      </c>
      <c r="G39" t="s">
        <v>63</v>
      </c>
      <c r="H39">
        <v>17851.68</v>
      </c>
      <c r="I39" s="2">
        <v>44440</v>
      </c>
      <c r="J39" s="2">
        <v>45169</v>
      </c>
      <c r="K39">
        <v>11833.5</v>
      </c>
    </row>
    <row r="40" spans="1:11" x14ac:dyDescent="0.25">
      <c r="A40" t="str">
        <f>"89196621F0"</f>
        <v>89196621F0</v>
      </c>
      <c r="B40" t="str">
        <f t="shared" si="1"/>
        <v>06363391001</v>
      </c>
      <c r="C40" t="s">
        <v>16</v>
      </c>
      <c r="D40" t="s">
        <v>107</v>
      </c>
      <c r="E40" t="s">
        <v>18</v>
      </c>
      <c r="F40" s="1" t="s">
        <v>108</v>
      </c>
      <c r="G40" t="s">
        <v>109</v>
      </c>
      <c r="H40">
        <v>0</v>
      </c>
      <c r="I40" s="2">
        <v>43732</v>
      </c>
      <c r="J40" s="2">
        <v>44196</v>
      </c>
      <c r="K40">
        <v>0</v>
      </c>
    </row>
    <row r="41" spans="1:11" x14ac:dyDescent="0.25">
      <c r="A41" t="str">
        <f>"8976423A96"</f>
        <v>8976423A96</v>
      </c>
      <c r="B41" t="str">
        <f t="shared" si="1"/>
        <v>06363391001</v>
      </c>
      <c r="C41" t="s">
        <v>16</v>
      </c>
      <c r="D41" t="s">
        <v>110</v>
      </c>
      <c r="E41" t="s">
        <v>18</v>
      </c>
      <c r="F41" s="1" t="s">
        <v>111</v>
      </c>
      <c r="G41" t="s">
        <v>112</v>
      </c>
      <c r="H41">
        <v>100000</v>
      </c>
      <c r="I41" s="2">
        <v>44562</v>
      </c>
      <c r="J41" s="2">
        <v>45541</v>
      </c>
      <c r="K41">
        <v>35177.54</v>
      </c>
    </row>
    <row r="42" spans="1:11" x14ac:dyDescent="0.25">
      <c r="A42" t="str">
        <f>"8981330BF8"</f>
        <v>8981330BF8</v>
      </c>
      <c r="B42" t="str">
        <f t="shared" si="1"/>
        <v>06363391001</v>
      </c>
      <c r="C42" t="s">
        <v>16</v>
      </c>
      <c r="D42" t="s">
        <v>113</v>
      </c>
      <c r="E42" t="s">
        <v>28</v>
      </c>
      <c r="F42" s="1" t="s">
        <v>114</v>
      </c>
      <c r="G42" t="s">
        <v>115</v>
      </c>
      <c r="H42">
        <v>640</v>
      </c>
      <c r="I42" s="2">
        <v>44536</v>
      </c>
      <c r="K42">
        <v>640</v>
      </c>
    </row>
    <row r="43" spans="1:11" x14ac:dyDescent="0.25">
      <c r="A43" t="str">
        <f>"9006062578"</f>
        <v>9006062578</v>
      </c>
      <c r="B43" t="str">
        <f t="shared" si="1"/>
        <v>06363391001</v>
      </c>
      <c r="C43" t="s">
        <v>16</v>
      </c>
      <c r="D43" t="s">
        <v>116</v>
      </c>
      <c r="E43" t="s">
        <v>18</v>
      </c>
      <c r="F43" s="1" t="s">
        <v>77</v>
      </c>
      <c r="G43" t="s">
        <v>78</v>
      </c>
      <c r="H43">
        <v>15120</v>
      </c>
      <c r="I43" s="2">
        <v>44562</v>
      </c>
      <c r="J43" s="2">
        <v>44804</v>
      </c>
      <c r="K43">
        <v>15120</v>
      </c>
    </row>
    <row r="44" spans="1:11" x14ac:dyDescent="0.25">
      <c r="A44" t="str">
        <f>"9000587F58"</f>
        <v>9000587F58</v>
      </c>
      <c r="B44" t="str">
        <f t="shared" si="1"/>
        <v>06363391001</v>
      </c>
      <c r="C44" t="s">
        <v>16</v>
      </c>
      <c r="D44" t="s">
        <v>117</v>
      </c>
      <c r="E44" t="s">
        <v>28</v>
      </c>
      <c r="F44" s="1" t="s">
        <v>118</v>
      </c>
      <c r="G44" t="s">
        <v>119</v>
      </c>
      <c r="H44">
        <v>2963.35</v>
      </c>
      <c r="I44" s="2">
        <v>44540</v>
      </c>
      <c r="J44" s="2">
        <v>44570</v>
      </c>
      <c r="K44">
        <v>2963.35</v>
      </c>
    </row>
    <row r="45" spans="1:11" x14ac:dyDescent="0.25">
      <c r="A45" t="str">
        <f>"9047041E66"</f>
        <v>9047041E66</v>
      </c>
      <c r="B45" t="str">
        <f t="shared" si="1"/>
        <v>06363391001</v>
      </c>
      <c r="C45" t="s">
        <v>16</v>
      </c>
      <c r="D45" t="s">
        <v>120</v>
      </c>
      <c r="E45" t="s">
        <v>54</v>
      </c>
      <c r="F45" s="1" t="s">
        <v>121</v>
      </c>
      <c r="G45" t="s">
        <v>122</v>
      </c>
      <c r="H45">
        <v>1408</v>
      </c>
      <c r="I45" s="2">
        <v>44553</v>
      </c>
      <c r="J45" s="2">
        <v>44553</v>
      </c>
      <c r="K45">
        <v>1408</v>
      </c>
    </row>
    <row r="46" spans="1:11" x14ac:dyDescent="0.25">
      <c r="A46" t="str">
        <f>"8933347F24"</f>
        <v>8933347F24</v>
      </c>
      <c r="B46" t="str">
        <f t="shared" si="1"/>
        <v>06363391001</v>
      </c>
      <c r="C46" t="s">
        <v>16</v>
      </c>
      <c r="D46" t="s">
        <v>123</v>
      </c>
      <c r="E46" t="s">
        <v>28</v>
      </c>
      <c r="F46" s="1" t="s">
        <v>124</v>
      </c>
      <c r="G46" t="s">
        <v>125</v>
      </c>
      <c r="H46">
        <v>7247.76</v>
      </c>
      <c r="I46" s="2">
        <v>44522</v>
      </c>
      <c r="J46" s="2">
        <v>44592</v>
      </c>
      <c r="K46">
        <v>7247.75</v>
      </c>
    </row>
    <row r="47" spans="1:11" x14ac:dyDescent="0.25">
      <c r="A47" t="str">
        <f>"9018134F96"</f>
        <v>9018134F96</v>
      </c>
      <c r="B47" t="str">
        <f t="shared" si="1"/>
        <v>06363391001</v>
      </c>
      <c r="C47" t="s">
        <v>16</v>
      </c>
      <c r="D47" t="s">
        <v>126</v>
      </c>
      <c r="E47" t="s">
        <v>28</v>
      </c>
      <c r="F47" s="1" t="s">
        <v>127</v>
      </c>
      <c r="G47" t="s">
        <v>128</v>
      </c>
      <c r="H47">
        <v>2960</v>
      </c>
      <c r="I47" s="2">
        <v>44578</v>
      </c>
      <c r="J47" s="2">
        <v>45308</v>
      </c>
      <c r="K47">
        <v>740</v>
      </c>
    </row>
    <row r="48" spans="1:11" x14ac:dyDescent="0.25">
      <c r="A48" t="str">
        <f>"8953105FF5"</f>
        <v>8953105FF5</v>
      </c>
      <c r="B48" t="str">
        <f t="shared" si="1"/>
        <v>06363391001</v>
      </c>
      <c r="C48" t="s">
        <v>16</v>
      </c>
      <c r="D48" t="s">
        <v>129</v>
      </c>
      <c r="E48" t="s">
        <v>54</v>
      </c>
      <c r="F48" s="1" t="s">
        <v>55</v>
      </c>
      <c r="G48" t="s">
        <v>56</v>
      </c>
      <c r="H48">
        <v>28512.12</v>
      </c>
      <c r="I48" s="2">
        <v>44470</v>
      </c>
      <c r="J48" s="2">
        <v>44603</v>
      </c>
      <c r="K48">
        <v>9139.6299999999992</v>
      </c>
    </row>
    <row r="49" spans="1:11" x14ac:dyDescent="0.25">
      <c r="A49" t="str">
        <f>"895454651F"</f>
        <v>895454651F</v>
      </c>
      <c r="B49" t="str">
        <f t="shared" si="1"/>
        <v>06363391001</v>
      </c>
      <c r="C49" t="s">
        <v>16</v>
      </c>
      <c r="D49" t="s">
        <v>130</v>
      </c>
      <c r="E49" t="s">
        <v>54</v>
      </c>
      <c r="F49" s="1" t="s">
        <v>97</v>
      </c>
      <c r="G49" t="s">
        <v>98</v>
      </c>
      <c r="H49">
        <v>25293.03</v>
      </c>
      <c r="I49" s="2">
        <v>44501</v>
      </c>
      <c r="J49" s="2">
        <v>44603</v>
      </c>
      <c r="K49">
        <v>8426.82</v>
      </c>
    </row>
    <row r="50" spans="1:11" x14ac:dyDescent="0.25">
      <c r="A50" t="str">
        <f>"8954563327"</f>
        <v>8954563327</v>
      </c>
      <c r="B50" t="str">
        <f t="shared" si="1"/>
        <v>06363391001</v>
      </c>
      <c r="C50" t="s">
        <v>16</v>
      </c>
      <c r="D50" t="s">
        <v>131</v>
      </c>
      <c r="E50" t="s">
        <v>54</v>
      </c>
      <c r="F50" s="1" t="s">
        <v>100</v>
      </c>
      <c r="G50" t="s">
        <v>101</v>
      </c>
      <c r="H50">
        <v>17869.7</v>
      </c>
      <c r="I50" s="2">
        <v>44501</v>
      </c>
      <c r="J50" s="2">
        <v>44603</v>
      </c>
      <c r="K50">
        <v>1348.27</v>
      </c>
    </row>
    <row r="51" spans="1:11" x14ac:dyDescent="0.25">
      <c r="A51" t="str">
        <f>"8953144029"</f>
        <v>8953144029</v>
      </c>
      <c r="B51" t="str">
        <f t="shared" si="1"/>
        <v>06363391001</v>
      </c>
      <c r="C51" t="s">
        <v>16</v>
      </c>
      <c r="D51" t="s">
        <v>132</v>
      </c>
      <c r="E51" t="s">
        <v>54</v>
      </c>
      <c r="F51" s="1" t="s">
        <v>133</v>
      </c>
      <c r="G51" t="s">
        <v>134</v>
      </c>
      <c r="H51">
        <v>32327.16</v>
      </c>
      <c r="I51" s="2">
        <v>44501</v>
      </c>
      <c r="J51" s="2">
        <v>44603</v>
      </c>
      <c r="K51">
        <v>13969.25</v>
      </c>
    </row>
    <row r="52" spans="1:11" x14ac:dyDescent="0.25">
      <c r="A52" t="str">
        <f>"8891599B9B"</f>
        <v>8891599B9B</v>
      </c>
      <c r="B52" t="str">
        <f t="shared" si="1"/>
        <v>06363391001</v>
      </c>
      <c r="C52" t="s">
        <v>16</v>
      </c>
      <c r="D52" t="s">
        <v>135</v>
      </c>
      <c r="E52" t="s">
        <v>28</v>
      </c>
      <c r="F52" s="1" t="s">
        <v>136</v>
      </c>
      <c r="G52" t="s">
        <v>137</v>
      </c>
      <c r="H52">
        <v>9284.4</v>
      </c>
      <c r="I52" s="2">
        <v>44499</v>
      </c>
      <c r="J52" s="2">
        <v>45595</v>
      </c>
      <c r="K52">
        <v>3094.8</v>
      </c>
    </row>
    <row r="53" spans="1:11" x14ac:dyDescent="0.25">
      <c r="A53" t="str">
        <f>"9058089B80"</f>
        <v>9058089B80</v>
      </c>
      <c r="B53" t="str">
        <f t="shared" si="1"/>
        <v>06363391001</v>
      </c>
      <c r="C53" t="s">
        <v>16</v>
      </c>
      <c r="D53" t="s">
        <v>138</v>
      </c>
      <c r="E53" t="s">
        <v>54</v>
      </c>
      <c r="F53" s="1" t="s">
        <v>139</v>
      </c>
      <c r="G53" t="s">
        <v>66</v>
      </c>
      <c r="H53">
        <v>36000</v>
      </c>
      <c r="I53" s="2">
        <v>44621</v>
      </c>
      <c r="J53" s="2">
        <v>45107</v>
      </c>
      <c r="K53">
        <v>19680</v>
      </c>
    </row>
    <row r="54" spans="1:11" x14ac:dyDescent="0.25">
      <c r="A54" t="str">
        <f>"8785837E0A"</f>
        <v>8785837E0A</v>
      </c>
      <c r="B54" t="str">
        <f t="shared" si="1"/>
        <v>06363391001</v>
      </c>
      <c r="C54" t="s">
        <v>16</v>
      </c>
      <c r="D54" t="s">
        <v>140</v>
      </c>
      <c r="E54" t="s">
        <v>54</v>
      </c>
      <c r="F54" s="1" t="s">
        <v>133</v>
      </c>
      <c r="G54" t="s">
        <v>134</v>
      </c>
      <c r="H54">
        <v>32327.16</v>
      </c>
      <c r="I54" s="2">
        <v>44378</v>
      </c>
      <c r="J54" s="2">
        <v>44500</v>
      </c>
      <c r="K54">
        <v>17197.68</v>
      </c>
    </row>
    <row r="55" spans="1:11" x14ac:dyDescent="0.25">
      <c r="A55" t="str">
        <f>"90876050E3"</f>
        <v>90876050E3</v>
      </c>
      <c r="B55" t="str">
        <f t="shared" si="1"/>
        <v>06363391001</v>
      </c>
      <c r="C55" t="s">
        <v>16</v>
      </c>
      <c r="D55" t="s">
        <v>141</v>
      </c>
      <c r="E55" t="s">
        <v>54</v>
      </c>
      <c r="F55" s="1" t="s">
        <v>142</v>
      </c>
      <c r="G55" t="s">
        <v>143</v>
      </c>
      <c r="H55">
        <v>1880</v>
      </c>
      <c r="I55" s="2">
        <v>44629</v>
      </c>
      <c r="K55">
        <v>1880</v>
      </c>
    </row>
    <row r="56" spans="1:11" x14ac:dyDescent="0.25">
      <c r="A56" t="str">
        <f>"9086862BBB"</f>
        <v>9086862BBB</v>
      </c>
      <c r="B56" t="str">
        <f t="shared" si="1"/>
        <v>06363391001</v>
      </c>
      <c r="C56" t="s">
        <v>16</v>
      </c>
      <c r="D56" t="s">
        <v>144</v>
      </c>
      <c r="E56" t="s">
        <v>18</v>
      </c>
      <c r="F56" s="1" t="s">
        <v>145</v>
      </c>
      <c r="G56" t="s">
        <v>146</v>
      </c>
      <c r="H56">
        <v>1223753.81</v>
      </c>
      <c r="I56" s="2">
        <v>44593</v>
      </c>
      <c r="J56" s="2">
        <v>46053</v>
      </c>
      <c r="K56">
        <v>242714.5</v>
      </c>
    </row>
    <row r="57" spans="1:11" x14ac:dyDescent="0.25">
      <c r="A57" t="str">
        <f>"9099197EE4"</f>
        <v>9099197EE4</v>
      </c>
      <c r="B57" t="str">
        <f t="shared" si="1"/>
        <v>06363391001</v>
      </c>
      <c r="C57" t="s">
        <v>16</v>
      </c>
      <c r="D57" t="s">
        <v>147</v>
      </c>
      <c r="E57" t="s">
        <v>18</v>
      </c>
      <c r="F57" s="1" t="s">
        <v>148</v>
      </c>
      <c r="G57" t="s">
        <v>149</v>
      </c>
      <c r="H57">
        <v>52231.86</v>
      </c>
      <c r="I57" s="2">
        <v>44615</v>
      </c>
      <c r="J57" s="2">
        <v>44961</v>
      </c>
      <c r="K57">
        <v>30790.95</v>
      </c>
    </row>
    <row r="58" spans="1:11" x14ac:dyDescent="0.25">
      <c r="A58" t="str">
        <f>"9097044E2E"</f>
        <v>9097044E2E</v>
      </c>
      <c r="B58" t="str">
        <f t="shared" si="1"/>
        <v>06363391001</v>
      </c>
      <c r="C58" t="s">
        <v>16</v>
      </c>
      <c r="D58" t="s">
        <v>150</v>
      </c>
      <c r="E58" t="s">
        <v>28</v>
      </c>
      <c r="F58" s="1" t="s">
        <v>151</v>
      </c>
      <c r="G58" t="s">
        <v>152</v>
      </c>
      <c r="H58">
        <v>2682</v>
      </c>
      <c r="I58" s="2">
        <v>44621</v>
      </c>
      <c r="J58" s="2">
        <v>44624</v>
      </c>
      <c r="K58">
        <v>2682</v>
      </c>
    </row>
    <row r="59" spans="1:11" x14ac:dyDescent="0.25">
      <c r="A59" t="str">
        <f>"909037706A"</f>
        <v>909037706A</v>
      </c>
      <c r="B59" t="str">
        <f t="shared" si="1"/>
        <v>06363391001</v>
      </c>
      <c r="C59" t="s">
        <v>16</v>
      </c>
      <c r="D59" t="s">
        <v>153</v>
      </c>
      <c r="E59" t="s">
        <v>18</v>
      </c>
      <c r="F59" s="1" t="s">
        <v>154</v>
      </c>
      <c r="G59" t="s">
        <v>155</v>
      </c>
      <c r="H59">
        <v>0</v>
      </c>
      <c r="I59" s="2">
        <v>44682</v>
      </c>
      <c r="J59" s="2">
        <v>45046</v>
      </c>
      <c r="K59">
        <v>181123.43</v>
      </c>
    </row>
    <row r="60" spans="1:11" x14ac:dyDescent="0.25">
      <c r="A60" t="str">
        <f>"9090281131"</f>
        <v>9090281131</v>
      </c>
      <c r="B60" t="str">
        <f t="shared" si="1"/>
        <v>06363391001</v>
      </c>
      <c r="C60" t="s">
        <v>16</v>
      </c>
      <c r="D60" t="s">
        <v>156</v>
      </c>
      <c r="E60" t="s">
        <v>18</v>
      </c>
      <c r="F60" s="1" t="s">
        <v>19</v>
      </c>
      <c r="G60" t="s">
        <v>20</v>
      </c>
      <c r="H60">
        <v>0</v>
      </c>
      <c r="I60" s="2">
        <v>44652</v>
      </c>
      <c r="J60" s="2">
        <v>45016</v>
      </c>
      <c r="K60">
        <v>34653.79</v>
      </c>
    </row>
    <row r="61" spans="1:11" x14ac:dyDescent="0.25">
      <c r="A61" t="str">
        <f>"9095853758"</f>
        <v>9095853758</v>
      </c>
      <c r="B61" t="str">
        <f t="shared" si="1"/>
        <v>06363391001</v>
      </c>
      <c r="C61" t="s">
        <v>16</v>
      </c>
      <c r="D61" t="s">
        <v>157</v>
      </c>
      <c r="E61" t="s">
        <v>28</v>
      </c>
      <c r="F61" s="1" t="s">
        <v>158</v>
      </c>
      <c r="G61" t="s">
        <v>159</v>
      </c>
      <c r="H61">
        <v>3500</v>
      </c>
      <c r="I61" s="2">
        <v>44628</v>
      </c>
      <c r="J61" s="2">
        <v>44643</v>
      </c>
      <c r="K61">
        <v>3500</v>
      </c>
    </row>
    <row r="62" spans="1:11" x14ac:dyDescent="0.25">
      <c r="A62" t="str">
        <f>"91374752E9"</f>
        <v>91374752E9</v>
      </c>
      <c r="B62" t="str">
        <f t="shared" si="1"/>
        <v>06363391001</v>
      </c>
      <c r="C62" t="s">
        <v>16</v>
      </c>
      <c r="D62" t="s">
        <v>160</v>
      </c>
      <c r="E62" t="s">
        <v>54</v>
      </c>
      <c r="F62" s="1" t="s">
        <v>161</v>
      </c>
      <c r="G62" t="s">
        <v>162</v>
      </c>
      <c r="H62">
        <v>1560</v>
      </c>
      <c r="I62" s="2">
        <v>44642</v>
      </c>
      <c r="J62" s="2">
        <v>44681</v>
      </c>
      <c r="K62">
        <v>1560</v>
      </c>
    </row>
    <row r="63" spans="1:11" x14ac:dyDescent="0.25">
      <c r="A63" t="str">
        <f>"9150807CD0"</f>
        <v>9150807CD0</v>
      </c>
      <c r="B63" t="str">
        <f t="shared" si="1"/>
        <v>06363391001</v>
      </c>
      <c r="C63" t="s">
        <v>16</v>
      </c>
      <c r="D63" t="s">
        <v>163</v>
      </c>
      <c r="E63" t="s">
        <v>54</v>
      </c>
      <c r="F63" s="1" t="s">
        <v>164</v>
      </c>
      <c r="G63" t="s">
        <v>165</v>
      </c>
      <c r="H63">
        <v>91.2</v>
      </c>
      <c r="I63" s="2">
        <v>44644</v>
      </c>
      <c r="J63" s="2">
        <v>44644</v>
      </c>
      <c r="K63">
        <v>91.2</v>
      </c>
    </row>
    <row r="64" spans="1:11" x14ac:dyDescent="0.25">
      <c r="A64" t="str">
        <f>"9156195B22"</f>
        <v>9156195B22</v>
      </c>
      <c r="B64" t="str">
        <f t="shared" si="1"/>
        <v>06363391001</v>
      </c>
      <c r="C64" t="s">
        <v>16</v>
      </c>
      <c r="D64" t="s">
        <v>166</v>
      </c>
      <c r="E64" t="s">
        <v>54</v>
      </c>
      <c r="F64" s="1" t="s">
        <v>167</v>
      </c>
      <c r="G64" t="s">
        <v>168</v>
      </c>
      <c r="H64">
        <v>236</v>
      </c>
      <c r="I64" s="2">
        <v>44652</v>
      </c>
      <c r="J64" s="2">
        <v>44652</v>
      </c>
      <c r="K64">
        <v>236</v>
      </c>
    </row>
    <row r="65" spans="1:11" x14ac:dyDescent="0.25">
      <c r="A65" t="str">
        <f>"9089109A04"</f>
        <v>9089109A04</v>
      </c>
      <c r="B65" t="str">
        <f t="shared" si="1"/>
        <v>06363391001</v>
      </c>
      <c r="C65" t="s">
        <v>16</v>
      </c>
      <c r="D65" t="s">
        <v>169</v>
      </c>
      <c r="E65" t="s">
        <v>28</v>
      </c>
      <c r="F65" s="1" t="s">
        <v>170</v>
      </c>
      <c r="G65" t="s">
        <v>171</v>
      </c>
      <c r="H65">
        <v>2247</v>
      </c>
      <c r="I65" s="2">
        <v>44641</v>
      </c>
      <c r="J65" s="2">
        <v>44642</v>
      </c>
      <c r="K65">
        <v>2247</v>
      </c>
    </row>
    <row r="66" spans="1:11" x14ac:dyDescent="0.25">
      <c r="A66" t="str">
        <f>"909816399D"</f>
        <v>909816399D</v>
      </c>
      <c r="B66" t="str">
        <f t="shared" si="1"/>
        <v>06363391001</v>
      </c>
      <c r="C66" t="s">
        <v>16</v>
      </c>
      <c r="D66" t="s">
        <v>172</v>
      </c>
      <c r="E66" t="s">
        <v>28</v>
      </c>
      <c r="F66" s="1" t="s">
        <v>173</v>
      </c>
      <c r="G66" t="s">
        <v>174</v>
      </c>
      <c r="H66">
        <v>394</v>
      </c>
      <c r="I66" s="2">
        <v>44673</v>
      </c>
      <c r="J66" s="2">
        <v>44673</v>
      </c>
      <c r="K66">
        <v>394</v>
      </c>
    </row>
    <row r="67" spans="1:11" x14ac:dyDescent="0.25">
      <c r="A67" t="str">
        <f>"9114590D99"</f>
        <v>9114590D99</v>
      </c>
      <c r="B67" t="str">
        <f t="shared" ref="B67:B98" si="2">"06363391001"</f>
        <v>06363391001</v>
      </c>
      <c r="C67" t="s">
        <v>16</v>
      </c>
      <c r="D67" t="s">
        <v>175</v>
      </c>
      <c r="E67" t="s">
        <v>28</v>
      </c>
      <c r="F67" s="1" t="s">
        <v>176</v>
      </c>
      <c r="G67" t="s">
        <v>177</v>
      </c>
      <c r="H67">
        <v>17070.68</v>
      </c>
      <c r="I67" s="2">
        <v>44686</v>
      </c>
      <c r="J67" s="2">
        <v>44698</v>
      </c>
      <c r="K67">
        <v>17070.68</v>
      </c>
    </row>
    <row r="68" spans="1:11" x14ac:dyDescent="0.25">
      <c r="A68" t="str">
        <f>"9188771DB2"</f>
        <v>9188771DB2</v>
      </c>
      <c r="B68" t="str">
        <f t="shared" si="2"/>
        <v>06363391001</v>
      </c>
      <c r="C68" t="s">
        <v>16</v>
      </c>
      <c r="D68" t="s">
        <v>178</v>
      </c>
      <c r="E68" t="s">
        <v>28</v>
      </c>
      <c r="F68" s="1" t="s">
        <v>179</v>
      </c>
      <c r="G68" t="s">
        <v>180</v>
      </c>
      <c r="H68">
        <v>11299.05</v>
      </c>
      <c r="I68" s="2">
        <v>44694</v>
      </c>
      <c r="J68" s="2">
        <v>44700</v>
      </c>
      <c r="K68">
        <v>10846.95</v>
      </c>
    </row>
    <row r="69" spans="1:11" x14ac:dyDescent="0.25">
      <c r="A69" t="str">
        <f>"8889659AAB"</f>
        <v>8889659AAB</v>
      </c>
      <c r="B69" t="str">
        <f t="shared" si="2"/>
        <v>06363391001</v>
      </c>
      <c r="C69" t="s">
        <v>16</v>
      </c>
      <c r="D69" t="s">
        <v>181</v>
      </c>
      <c r="E69" t="s">
        <v>54</v>
      </c>
      <c r="F69" s="1" t="s">
        <v>86</v>
      </c>
      <c r="G69" t="s">
        <v>87</v>
      </c>
      <c r="H69">
        <v>1087</v>
      </c>
      <c r="I69" s="2">
        <v>44469</v>
      </c>
      <c r="J69" s="2">
        <v>44469</v>
      </c>
      <c r="K69">
        <v>1087.23</v>
      </c>
    </row>
    <row r="70" spans="1:11" x14ac:dyDescent="0.25">
      <c r="A70" t="str">
        <f>"91657307AB"</f>
        <v>91657307AB</v>
      </c>
      <c r="B70" t="str">
        <f t="shared" si="2"/>
        <v>06363391001</v>
      </c>
      <c r="C70" t="s">
        <v>16</v>
      </c>
      <c r="D70" t="s">
        <v>182</v>
      </c>
      <c r="E70" t="s">
        <v>18</v>
      </c>
      <c r="F70" s="1" t="s">
        <v>183</v>
      </c>
      <c r="G70" t="s">
        <v>184</v>
      </c>
      <c r="H70">
        <v>12069.8</v>
      </c>
      <c r="I70" s="2">
        <v>44681</v>
      </c>
      <c r="J70" s="2">
        <v>45006</v>
      </c>
      <c r="K70">
        <v>12069.8</v>
      </c>
    </row>
    <row r="71" spans="1:11" x14ac:dyDescent="0.25">
      <c r="A71" t="str">
        <f>"9208559747"</f>
        <v>9208559747</v>
      </c>
      <c r="B71" t="str">
        <f t="shared" si="2"/>
        <v>06363391001</v>
      </c>
      <c r="C71" t="s">
        <v>16</v>
      </c>
      <c r="D71" t="s">
        <v>185</v>
      </c>
      <c r="E71" t="s">
        <v>54</v>
      </c>
      <c r="F71" s="1" t="s">
        <v>186</v>
      </c>
      <c r="G71" t="s">
        <v>187</v>
      </c>
      <c r="H71">
        <v>149</v>
      </c>
      <c r="I71" s="2">
        <v>44684</v>
      </c>
      <c r="J71" s="2">
        <v>44691</v>
      </c>
      <c r="K71">
        <v>149</v>
      </c>
    </row>
    <row r="72" spans="1:11" x14ac:dyDescent="0.25">
      <c r="A72" t="str">
        <f>"9208553255"</f>
        <v>9208553255</v>
      </c>
      <c r="B72" t="str">
        <f t="shared" si="2"/>
        <v>06363391001</v>
      </c>
      <c r="C72" t="s">
        <v>16</v>
      </c>
      <c r="D72" t="s">
        <v>188</v>
      </c>
      <c r="E72" t="s">
        <v>28</v>
      </c>
      <c r="F72" s="1" t="s">
        <v>189</v>
      </c>
      <c r="G72" t="s">
        <v>159</v>
      </c>
      <c r="H72">
        <v>1537</v>
      </c>
      <c r="I72" s="2">
        <v>44727</v>
      </c>
      <c r="J72" s="2">
        <v>44748</v>
      </c>
      <c r="K72">
        <v>1537</v>
      </c>
    </row>
    <row r="73" spans="1:11" x14ac:dyDescent="0.25">
      <c r="A73" t="str">
        <f>"9183795362"</f>
        <v>9183795362</v>
      </c>
      <c r="B73" t="str">
        <f t="shared" si="2"/>
        <v>06363391001</v>
      </c>
      <c r="C73" t="s">
        <v>16</v>
      </c>
      <c r="D73" t="s">
        <v>190</v>
      </c>
      <c r="E73" t="s">
        <v>28</v>
      </c>
      <c r="F73" s="1" t="s">
        <v>191</v>
      </c>
      <c r="G73" t="s">
        <v>159</v>
      </c>
      <c r="H73">
        <v>1911</v>
      </c>
      <c r="I73" s="2">
        <v>44691</v>
      </c>
      <c r="J73" s="2">
        <v>44742</v>
      </c>
      <c r="K73">
        <v>1911</v>
      </c>
    </row>
    <row r="74" spans="1:11" x14ac:dyDescent="0.25">
      <c r="A74" t="str">
        <f>"9099171971"</f>
        <v>9099171971</v>
      </c>
      <c r="B74" t="str">
        <f t="shared" si="2"/>
        <v>06363391001</v>
      </c>
      <c r="C74" t="s">
        <v>16</v>
      </c>
      <c r="D74" t="s">
        <v>192</v>
      </c>
      <c r="E74" t="s">
        <v>28</v>
      </c>
      <c r="F74" s="1" t="s">
        <v>193</v>
      </c>
      <c r="G74" t="s">
        <v>194</v>
      </c>
      <c r="H74">
        <v>3000</v>
      </c>
      <c r="I74" s="2">
        <v>44664</v>
      </c>
      <c r="J74" s="2">
        <v>44673</v>
      </c>
      <c r="K74">
        <v>3000</v>
      </c>
    </row>
    <row r="75" spans="1:11" x14ac:dyDescent="0.25">
      <c r="A75" t="str">
        <f>"9234777B0D"</f>
        <v>9234777B0D</v>
      </c>
      <c r="B75" t="str">
        <f t="shared" si="2"/>
        <v>06363391001</v>
      </c>
      <c r="C75" t="s">
        <v>16</v>
      </c>
      <c r="D75" t="s">
        <v>195</v>
      </c>
      <c r="E75" t="s">
        <v>54</v>
      </c>
      <c r="F75" s="1" t="s">
        <v>164</v>
      </c>
      <c r="G75" t="s">
        <v>165</v>
      </c>
      <c r="H75">
        <v>45.6</v>
      </c>
      <c r="I75" s="2">
        <v>44699</v>
      </c>
      <c r="J75" s="2">
        <v>44700</v>
      </c>
      <c r="K75">
        <v>45.6</v>
      </c>
    </row>
    <row r="76" spans="1:11" x14ac:dyDescent="0.25">
      <c r="A76" t="str">
        <f>"924768356D"</f>
        <v>924768356D</v>
      </c>
      <c r="B76" t="str">
        <f t="shared" si="2"/>
        <v>06363391001</v>
      </c>
      <c r="C76" t="s">
        <v>16</v>
      </c>
      <c r="D76" t="s">
        <v>196</v>
      </c>
      <c r="E76" t="s">
        <v>54</v>
      </c>
      <c r="F76" s="1" t="s">
        <v>197</v>
      </c>
      <c r="G76" t="s">
        <v>198</v>
      </c>
      <c r="H76">
        <v>330.8</v>
      </c>
      <c r="I76" s="2">
        <v>44774</v>
      </c>
      <c r="J76" s="2">
        <v>44776</v>
      </c>
      <c r="K76">
        <v>330.81</v>
      </c>
    </row>
    <row r="77" spans="1:11" x14ac:dyDescent="0.25">
      <c r="A77" t="str">
        <f>"92173161CA"</f>
        <v>92173161CA</v>
      </c>
      <c r="B77" t="str">
        <f t="shared" si="2"/>
        <v>06363391001</v>
      </c>
      <c r="C77" t="s">
        <v>16</v>
      </c>
      <c r="D77" t="s">
        <v>199</v>
      </c>
      <c r="E77" t="s">
        <v>54</v>
      </c>
      <c r="F77" s="1" t="s">
        <v>200</v>
      </c>
      <c r="G77" t="s">
        <v>201</v>
      </c>
      <c r="H77">
        <v>655.74</v>
      </c>
      <c r="I77" s="2">
        <v>44720</v>
      </c>
      <c r="J77" s="2">
        <v>45084</v>
      </c>
      <c r="K77">
        <v>0</v>
      </c>
    </row>
    <row r="78" spans="1:11" x14ac:dyDescent="0.25">
      <c r="A78" t="str">
        <f>"92546667FA"</f>
        <v>92546667FA</v>
      </c>
      <c r="B78" t="str">
        <f t="shared" si="2"/>
        <v>06363391001</v>
      </c>
      <c r="C78" t="s">
        <v>16</v>
      </c>
      <c r="D78" t="s">
        <v>202</v>
      </c>
      <c r="E78" t="s">
        <v>54</v>
      </c>
      <c r="F78" s="1" t="s">
        <v>203</v>
      </c>
      <c r="G78" t="s">
        <v>204</v>
      </c>
      <c r="H78">
        <v>1410</v>
      </c>
      <c r="I78" s="2">
        <v>44721</v>
      </c>
      <c r="J78" s="2">
        <v>44721</v>
      </c>
      <c r="K78">
        <v>1409.09</v>
      </c>
    </row>
    <row r="79" spans="1:11" x14ac:dyDescent="0.25">
      <c r="A79" t="str">
        <f>"8976423A96"</f>
        <v>8976423A96</v>
      </c>
      <c r="B79" t="str">
        <f t="shared" si="2"/>
        <v>06363391001</v>
      </c>
      <c r="C79" t="s">
        <v>16</v>
      </c>
      <c r="D79" t="s">
        <v>205</v>
      </c>
      <c r="E79" t="s">
        <v>18</v>
      </c>
      <c r="F79" s="1" t="s">
        <v>111</v>
      </c>
      <c r="G79" t="s">
        <v>112</v>
      </c>
      <c r="H79">
        <v>65000</v>
      </c>
      <c r="I79" s="2">
        <v>44682</v>
      </c>
      <c r="J79" s="2">
        <v>45777</v>
      </c>
      <c r="K79">
        <v>12525.06</v>
      </c>
    </row>
    <row r="80" spans="1:11" x14ac:dyDescent="0.25">
      <c r="A80" t="str">
        <f>"9250712908"</f>
        <v>9250712908</v>
      </c>
      <c r="B80" t="str">
        <f t="shared" si="2"/>
        <v>06363391001</v>
      </c>
      <c r="C80" t="s">
        <v>16</v>
      </c>
      <c r="D80" t="s">
        <v>206</v>
      </c>
      <c r="E80" t="s">
        <v>28</v>
      </c>
      <c r="F80" s="1" t="s">
        <v>207</v>
      </c>
      <c r="G80" t="s">
        <v>208</v>
      </c>
      <c r="H80">
        <v>967.58</v>
      </c>
      <c r="I80" s="2">
        <v>44742</v>
      </c>
      <c r="J80" s="2">
        <v>44768</v>
      </c>
      <c r="K80">
        <v>967.58</v>
      </c>
    </row>
    <row r="81" spans="1:11" x14ac:dyDescent="0.25">
      <c r="A81" t="str">
        <f>"925464891F"</f>
        <v>925464891F</v>
      </c>
      <c r="B81" t="str">
        <f t="shared" si="2"/>
        <v>06363391001</v>
      </c>
      <c r="C81" t="s">
        <v>16</v>
      </c>
      <c r="D81" t="s">
        <v>209</v>
      </c>
      <c r="E81" t="s">
        <v>54</v>
      </c>
      <c r="F81" s="1" t="s">
        <v>210</v>
      </c>
      <c r="G81" t="s">
        <v>211</v>
      </c>
      <c r="H81">
        <v>1272.27</v>
      </c>
      <c r="I81" s="2">
        <v>44720</v>
      </c>
      <c r="J81" s="2">
        <v>44720</v>
      </c>
      <c r="K81">
        <v>1272.73</v>
      </c>
    </row>
    <row r="82" spans="1:11" x14ac:dyDescent="0.25">
      <c r="A82" t="str">
        <f>"92546857A8"</f>
        <v>92546857A8</v>
      </c>
      <c r="B82" t="str">
        <f t="shared" si="2"/>
        <v>06363391001</v>
      </c>
      <c r="C82" t="s">
        <v>16</v>
      </c>
      <c r="D82" t="s">
        <v>212</v>
      </c>
      <c r="E82" t="s">
        <v>54</v>
      </c>
      <c r="F82" s="1" t="s">
        <v>213</v>
      </c>
      <c r="G82" t="s">
        <v>214</v>
      </c>
      <c r="H82">
        <v>1522.77</v>
      </c>
      <c r="I82" s="2">
        <v>44721</v>
      </c>
      <c r="J82" s="2">
        <v>44722</v>
      </c>
      <c r="K82">
        <v>1522.72</v>
      </c>
    </row>
    <row r="83" spans="1:11" x14ac:dyDescent="0.25">
      <c r="A83" t="str">
        <f>"931244263E"</f>
        <v>931244263E</v>
      </c>
      <c r="B83" t="str">
        <f t="shared" si="2"/>
        <v>06363391001</v>
      </c>
      <c r="C83" t="s">
        <v>16</v>
      </c>
      <c r="D83" t="s">
        <v>215</v>
      </c>
      <c r="E83" t="s">
        <v>54</v>
      </c>
      <c r="F83" s="1" t="s">
        <v>216</v>
      </c>
      <c r="G83" t="s">
        <v>217</v>
      </c>
      <c r="H83">
        <v>1325.01</v>
      </c>
      <c r="I83" s="2">
        <v>44748</v>
      </c>
      <c r="J83" s="2">
        <v>45016</v>
      </c>
      <c r="K83">
        <v>883.34</v>
      </c>
    </row>
    <row r="84" spans="1:11" x14ac:dyDescent="0.25">
      <c r="A84" t="str">
        <f>"931521134C"</f>
        <v>931521134C</v>
      </c>
      <c r="B84" t="str">
        <f t="shared" si="2"/>
        <v>06363391001</v>
      </c>
      <c r="C84" t="s">
        <v>16</v>
      </c>
      <c r="D84" t="s">
        <v>218</v>
      </c>
      <c r="E84" t="s">
        <v>54</v>
      </c>
      <c r="F84" s="1" t="s">
        <v>219</v>
      </c>
      <c r="G84" t="s">
        <v>220</v>
      </c>
      <c r="H84">
        <v>350</v>
      </c>
      <c r="I84" s="2">
        <v>44792</v>
      </c>
      <c r="J84" s="2">
        <v>45169</v>
      </c>
      <c r="K84">
        <v>350</v>
      </c>
    </row>
    <row r="85" spans="1:11" x14ac:dyDescent="0.25">
      <c r="A85" t="str">
        <f>"9243147633"</f>
        <v>9243147633</v>
      </c>
      <c r="B85" t="str">
        <f t="shared" si="2"/>
        <v>06363391001</v>
      </c>
      <c r="C85" t="s">
        <v>16</v>
      </c>
      <c r="D85" t="s">
        <v>221</v>
      </c>
      <c r="E85" t="s">
        <v>28</v>
      </c>
      <c r="F85" s="1" t="s">
        <v>222</v>
      </c>
      <c r="G85" t="s">
        <v>223</v>
      </c>
      <c r="H85">
        <v>1400</v>
      </c>
      <c r="I85" s="2">
        <v>44748</v>
      </c>
      <c r="J85" s="2">
        <v>44750</v>
      </c>
      <c r="K85">
        <v>1400</v>
      </c>
    </row>
    <row r="86" spans="1:11" x14ac:dyDescent="0.25">
      <c r="A86" t="str">
        <f>"9269447DA3"</f>
        <v>9269447DA3</v>
      </c>
      <c r="B86" t="str">
        <f t="shared" si="2"/>
        <v>06363391001</v>
      </c>
      <c r="C86" t="s">
        <v>16</v>
      </c>
      <c r="D86" t="s">
        <v>224</v>
      </c>
      <c r="E86" t="s">
        <v>28</v>
      </c>
      <c r="F86" s="1" t="s">
        <v>225</v>
      </c>
      <c r="G86" t="s">
        <v>180</v>
      </c>
      <c r="H86">
        <v>3033.8</v>
      </c>
      <c r="I86" s="2">
        <v>44764</v>
      </c>
      <c r="J86" s="2">
        <v>44764</v>
      </c>
      <c r="K86">
        <v>3033.8</v>
      </c>
    </row>
    <row r="87" spans="1:11" x14ac:dyDescent="0.25">
      <c r="A87" t="str">
        <f>"93416247FD"</f>
        <v>93416247FD</v>
      </c>
      <c r="B87" t="str">
        <f t="shared" si="2"/>
        <v>06363391001</v>
      </c>
      <c r="C87" t="s">
        <v>16</v>
      </c>
      <c r="D87" t="s">
        <v>226</v>
      </c>
      <c r="E87" t="s">
        <v>54</v>
      </c>
      <c r="F87" s="1" t="s">
        <v>227</v>
      </c>
      <c r="G87" t="s">
        <v>228</v>
      </c>
      <c r="H87">
        <v>375</v>
      </c>
      <c r="I87" s="2">
        <v>44777</v>
      </c>
      <c r="J87" s="2">
        <v>44777</v>
      </c>
      <c r="K87">
        <v>375</v>
      </c>
    </row>
    <row r="88" spans="1:11" x14ac:dyDescent="0.25">
      <c r="A88" t="str">
        <f>"9305881FEC"</f>
        <v>9305881FEC</v>
      </c>
      <c r="B88" t="str">
        <f t="shared" si="2"/>
        <v>06363391001</v>
      </c>
      <c r="C88" t="s">
        <v>16</v>
      </c>
      <c r="D88" t="s">
        <v>229</v>
      </c>
      <c r="E88" t="s">
        <v>54</v>
      </c>
      <c r="F88" s="1" t="s">
        <v>230</v>
      </c>
      <c r="G88" t="s">
        <v>231</v>
      </c>
      <c r="H88">
        <v>155.75</v>
      </c>
      <c r="I88" s="2">
        <v>44776</v>
      </c>
      <c r="J88" s="2">
        <v>44776</v>
      </c>
      <c r="K88">
        <v>155.72999999999999</v>
      </c>
    </row>
    <row r="89" spans="1:11" x14ac:dyDescent="0.25">
      <c r="A89" t="str">
        <f>"9102457125"</f>
        <v>9102457125</v>
      </c>
      <c r="B89" t="str">
        <f t="shared" si="2"/>
        <v>06363391001</v>
      </c>
      <c r="C89" t="s">
        <v>16</v>
      </c>
      <c r="D89" t="s">
        <v>232</v>
      </c>
      <c r="E89" t="s">
        <v>18</v>
      </c>
      <c r="F89" s="1" t="s">
        <v>233</v>
      </c>
      <c r="G89" t="s">
        <v>234</v>
      </c>
      <c r="H89">
        <v>322227.19</v>
      </c>
      <c r="I89" s="2">
        <v>44606</v>
      </c>
      <c r="J89" s="2">
        <v>46032</v>
      </c>
      <c r="K89">
        <v>40907.449999999997</v>
      </c>
    </row>
    <row r="90" spans="1:11" x14ac:dyDescent="0.25">
      <c r="A90" t="str">
        <f>"9377322AE8"</f>
        <v>9377322AE8</v>
      </c>
      <c r="B90" t="str">
        <f t="shared" si="2"/>
        <v>06363391001</v>
      </c>
      <c r="C90" t="s">
        <v>16</v>
      </c>
      <c r="D90" t="s">
        <v>235</v>
      </c>
      <c r="E90" t="s">
        <v>18</v>
      </c>
      <c r="F90" s="1" t="s">
        <v>77</v>
      </c>
      <c r="G90" t="s">
        <v>78</v>
      </c>
      <c r="H90">
        <v>30240</v>
      </c>
      <c r="I90" s="2">
        <v>44805</v>
      </c>
      <c r="J90" s="2">
        <v>45291</v>
      </c>
      <c r="K90">
        <v>5670</v>
      </c>
    </row>
    <row r="91" spans="1:11" x14ac:dyDescent="0.25">
      <c r="A91" t="str">
        <f>"9302748680"</f>
        <v>9302748680</v>
      </c>
      <c r="B91" t="str">
        <f t="shared" si="2"/>
        <v>06363391001</v>
      </c>
      <c r="C91" t="s">
        <v>16</v>
      </c>
      <c r="D91" t="s">
        <v>236</v>
      </c>
      <c r="E91" t="s">
        <v>28</v>
      </c>
      <c r="F91" s="1" t="s">
        <v>237</v>
      </c>
      <c r="G91" t="s">
        <v>125</v>
      </c>
      <c r="H91">
        <v>5734.17</v>
      </c>
      <c r="I91" s="2">
        <v>44775</v>
      </c>
      <c r="J91" s="2">
        <v>44834</v>
      </c>
      <c r="K91">
        <v>5733.87</v>
      </c>
    </row>
    <row r="92" spans="1:11" x14ac:dyDescent="0.25">
      <c r="A92" t="str">
        <f>"9362193611"</f>
        <v>9362193611</v>
      </c>
      <c r="B92" t="str">
        <f t="shared" si="2"/>
        <v>06363391001</v>
      </c>
      <c r="C92" t="s">
        <v>16</v>
      </c>
      <c r="D92" t="s">
        <v>238</v>
      </c>
      <c r="E92" t="s">
        <v>54</v>
      </c>
      <c r="F92" s="1" t="s">
        <v>239</v>
      </c>
      <c r="G92" t="s">
        <v>240</v>
      </c>
      <c r="H92">
        <v>5000</v>
      </c>
      <c r="I92" s="2">
        <v>44791</v>
      </c>
      <c r="J92" s="2">
        <v>44791</v>
      </c>
      <c r="K92">
        <v>210</v>
      </c>
    </row>
    <row r="93" spans="1:11" x14ac:dyDescent="0.25">
      <c r="A93" t="str">
        <f>"93141832F7"</f>
        <v>93141832F7</v>
      </c>
      <c r="B93" t="str">
        <f t="shared" si="2"/>
        <v>06363391001</v>
      </c>
      <c r="C93" t="s">
        <v>16</v>
      </c>
      <c r="D93" t="s">
        <v>241</v>
      </c>
      <c r="E93" t="s">
        <v>28</v>
      </c>
      <c r="F93" s="1" t="s">
        <v>242</v>
      </c>
      <c r="G93" t="s">
        <v>243</v>
      </c>
      <c r="H93">
        <v>2330</v>
      </c>
      <c r="I93" s="2">
        <v>44816</v>
      </c>
      <c r="J93" s="2">
        <v>44846</v>
      </c>
      <c r="K93">
        <v>2330</v>
      </c>
    </row>
    <row r="94" spans="1:11" x14ac:dyDescent="0.25">
      <c r="A94" t="str">
        <f>"93035940A6"</f>
        <v>93035940A6</v>
      </c>
      <c r="B94" t="str">
        <f t="shared" si="2"/>
        <v>06363391001</v>
      </c>
      <c r="C94" t="s">
        <v>16</v>
      </c>
      <c r="D94" t="s">
        <v>244</v>
      </c>
      <c r="E94" t="s">
        <v>18</v>
      </c>
      <c r="F94" s="1" t="s">
        <v>245</v>
      </c>
      <c r="G94" t="s">
        <v>246</v>
      </c>
      <c r="H94">
        <v>23268.6</v>
      </c>
      <c r="I94" s="2">
        <v>44908</v>
      </c>
      <c r="J94" s="2">
        <v>46003</v>
      </c>
      <c r="K94">
        <v>0</v>
      </c>
    </row>
    <row r="95" spans="1:11" x14ac:dyDescent="0.25">
      <c r="A95" t="str">
        <f>"9420185694"</f>
        <v>9420185694</v>
      </c>
      <c r="B95" t="str">
        <f t="shared" si="2"/>
        <v>06363391001</v>
      </c>
      <c r="C95" t="s">
        <v>16</v>
      </c>
      <c r="D95" t="s">
        <v>247</v>
      </c>
      <c r="E95" t="s">
        <v>54</v>
      </c>
      <c r="F95" s="1" t="s">
        <v>248</v>
      </c>
      <c r="G95" t="s">
        <v>249</v>
      </c>
      <c r="H95">
        <v>800</v>
      </c>
      <c r="I95" s="2">
        <v>44835</v>
      </c>
      <c r="J95" s="2">
        <v>44843</v>
      </c>
      <c r="K95">
        <v>599</v>
      </c>
    </row>
    <row r="96" spans="1:11" x14ac:dyDescent="0.25">
      <c r="A96" t="str">
        <f>"94375711F7"</f>
        <v>94375711F7</v>
      </c>
      <c r="B96" t="str">
        <f t="shared" si="2"/>
        <v>06363391001</v>
      </c>
      <c r="C96" t="s">
        <v>16</v>
      </c>
      <c r="D96" t="s">
        <v>250</v>
      </c>
      <c r="E96" t="s">
        <v>18</v>
      </c>
      <c r="F96" s="1" t="s">
        <v>251</v>
      </c>
      <c r="G96" t="s">
        <v>252</v>
      </c>
      <c r="H96">
        <v>18572.78</v>
      </c>
      <c r="I96" s="2">
        <v>44851</v>
      </c>
      <c r="J96" s="2">
        <v>45191</v>
      </c>
      <c r="K96">
        <v>945</v>
      </c>
    </row>
    <row r="97" spans="1:11" x14ac:dyDescent="0.25">
      <c r="A97" t="str">
        <f>"943737610C"</f>
        <v>943737610C</v>
      </c>
      <c r="B97" t="str">
        <f t="shared" si="2"/>
        <v>06363391001</v>
      </c>
      <c r="C97" t="s">
        <v>16</v>
      </c>
      <c r="D97" t="s">
        <v>253</v>
      </c>
      <c r="E97" t="s">
        <v>18</v>
      </c>
      <c r="F97" s="1" t="s">
        <v>254</v>
      </c>
      <c r="G97" t="s">
        <v>255</v>
      </c>
      <c r="H97">
        <v>256.25</v>
      </c>
      <c r="I97" s="2">
        <v>44851</v>
      </c>
      <c r="J97" s="2">
        <v>45195</v>
      </c>
      <c r="K97">
        <v>51</v>
      </c>
    </row>
    <row r="98" spans="1:11" x14ac:dyDescent="0.25">
      <c r="A98" t="str">
        <f>"94375142ED"</f>
        <v>94375142ED</v>
      </c>
      <c r="B98" t="str">
        <f t="shared" si="2"/>
        <v>06363391001</v>
      </c>
      <c r="C98" t="s">
        <v>16</v>
      </c>
      <c r="D98" t="s">
        <v>256</v>
      </c>
      <c r="E98" t="s">
        <v>18</v>
      </c>
      <c r="F98" s="1" t="s">
        <v>257</v>
      </c>
      <c r="G98" t="s">
        <v>258</v>
      </c>
      <c r="H98">
        <v>980</v>
      </c>
      <c r="I98" s="2">
        <v>44852</v>
      </c>
      <c r="J98" s="2">
        <v>45194</v>
      </c>
      <c r="K98">
        <v>420</v>
      </c>
    </row>
    <row r="99" spans="1:11" x14ac:dyDescent="0.25">
      <c r="A99" t="str">
        <f>"94374004D9"</f>
        <v>94374004D9</v>
      </c>
      <c r="B99" t="str">
        <f t="shared" ref="B99:B116" si="3">"06363391001"</f>
        <v>06363391001</v>
      </c>
      <c r="C99" t="s">
        <v>16</v>
      </c>
      <c r="D99" t="s">
        <v>259</v>
      </c>
      <c r="E99" t="s">
        <v>18</v>
      </c>
      <c r="F99" s="1" t="s">
        <v>257</v>
      </c>
      <c r="G99" t="s">
        <v>258</v>
      </c>
      <c r="H99">
        <v>1350</v>
      </c>
      <c r="I99" s="2">
        <v>44852</v>
      </c>
      <c r="J99" s="2">
        <v>45195</v>
      </c>
      <c r="K99">
        <v>484</v>
      </c>
    </row>
    <row r="100" spans="1:11" x14ac:dyDescent="0.25">
      <c r="A100" t="str">
        <f>"935286545C"</f>
        <v>935286545C</v>
      </c>
      <c r="B100" t="str">
        <f t="shared" si="3"/>
        <v>06363391001</v>
      </c>
      <c r="C100" t="s">
        <v>16</v>
      </c>
      <c r="D100" t="s">
        <v>260</v>
      </c>
      <c r="E100" t="s">
        <v>28</v>
      </c>
      <c r="F100" s="1" t="s">
        <v>261</v>
      </c>
      <c r="G100" t="s">
        <v>262</v>
      </c>
      <c r="H100">
        <v>13941.76</v>
      </c>
      <c r="I100" s="2">
        <v>44838</v>
      </c>
      <c r="J100" s="2">
        <v>45533</v>
      </c>
      <c r="K100">
        <v>1161.8</v>
      </c>
    </row>
    <row r="101" spans="1:11" x14ac:dyDescent="0.25">
      <c r="A101" t="str">
        <f>"9350639767"</f>
        <v>9350639767</v>
      </c>
      <c r="B101" t="str">
        <f t="shared" si="3"/>
        <v>06363391001</v>
      </c>
      <c r="C101" t="s">
        <v>16</v>
      </c>
      <c r="D101" t="s">
        <v>263</v>
      </c>
      <c r="E101" t="s">
        <v>54</v>
      </c>
      <c r="F101" s="1" t="s">
        <v>32</v>
      </c>
      <c r="G101" t="s">
        <v>33</v>
      </c>
      <c r="H101">
        <v>6500</v>
      </c>
      <c r="I101" s="2">
        <v>44726</v>
      </c>
      <c r="J101" s="2">
        <v>44908</v>
      </c>
      <c r="K101">
        <v>1910.12</v>
      </c>
    </row>
    <row r="102" spans="1:11" x14ac:dyDescent="0.25">
      <c r="A102" t="str">
        <f>"943732247B"</f>
        <v>943732247B</v>
      </c>
      <c r="B102" t="str">
        <f t="shared" si="3"/>
        <v>06363391001</v>
      </c>
      <c r="C102" t="s">
        <v>16</v>
      </c>
      <c r="D102" t="s">
        <v>264</v>
      </c>
      <c r="E102" t="s">
        <v>18</v>
      </c>
      <c r="F102" s="1" t="s">
        <v>265</v>
      </c>
      <c r="G102" t="s">
        <v>266</v>
      </c>
      <c r="H102">
        <v>2100</v>
      </c>
      <c r="I102" s="2">
        <v>44874</v>
      </c>
      <c r="J102" s="2">
        <v>44876</v>
      </c>
      <c r="K102">
        <v>2100</v>
      </c>
    </row>
    <row r="103" spans="1:11" x14ac:dyDescent="0.25">
      <c r="A103" t="str">
        <f>"94916537D6"</f>
        <v>94916537D6</v>
      </c>
      <c r="B103" t="str">
        <f t="shared" si="3"/>
        <v>06363391001</v>
      </c>
      <c r="C103" t="s">
        <v>16</v>
      </c>
      <c r="D103" t="s">
        <v>267</v>
      </c>
      <c r="E103" t="s">
        <v>54</v>
      </c>
      <c r="F103" s="1" t="s">
        <v>268</v>
      </c>
      <c r="G103" t="s">
        <v>269</v>
      </c>
      <c r="H103">
        <v>180</v>
      </c>
      <c r="I103" s="2">
        <v>44911</v>
      </c>
      <c r="J103" s="2">
        <v>44926</v>
      </c>
      <c r="K103">
        <v>180</v>
      </c>
    </row>
    <row r="104" spans="1:11" x14ac:dyDescent="0.25">
      <c r="A104" t="str">
        <f>"9440950666"</f>
        <v>9440950666</v>
      </c>
      <c r="B104" t="str">
        <f t="shared" si="3"/>
        <v>06363391001</v>
      </c>
      <c r="C104" t="s">
        <v>16</v>
      </c>
      <c r="D104" t="s">
        <v>270</v>
      </c>
      <c r="E104" t="s">
        <v>28</v>
      </c>
      <c r="F104" s="1" t="s">
        <v>271</v>
      </c>
      <c r="G104" t="s">
        <v>272</v>
      </c>
      <c r="H104">
        <v>546</v>
      </c>
      <c r="I104" s="2">
        <v>44876</v>
      </c>
      <c r="J104" s="2">
        <v>44876</v>
      </c>
      <c r="K104">
        <v>546</v>
      </c>
    </row>
    <row r="105" spans="1:11" x14ac:dyDescent="0.25">
      <c r="A105" t="str">
        <f>"9374409707"</f>
        <v>9374409707</v>
      </c>
      <c r="B105" t="str">
        <f t="shared" si="3"/>
        <v>06363391001</v>
      </c>
      <c r="C105" t="s">
        <v>16</v>
      </c>
      <c r="D105" t="s">
        <v>273</v>
      </c>
      <c r="E105" t="s">
        <v>54</v>
      </c>
      <c r="F105" s="1" t="s">
        <v>274</v>
      </c>
      <c r="G105" t="s">
        <v>275</v>
      </c>
      <c r="H105">
        <v>826</v>
      </c>
      <c r="I105" s="2">
        <v>44881</v>
      </c>
      <c r="J105" s="2">
        <v>44881</v>
      </c>
      <c r="K105">
        <v>826</v>
      </c>
    </row>
    <row r="106" spans="1:11" x14ac:dyDescent="0.25">
      <c r="A106" t="str">
        <f>"9503271B4F"</f>
        <v>9503271B4F</v>
      </c>
      <c r="B106" t="str">
        <f t="shared" si="3"/>
        <v>06363391001</v>
      </c>
      <c r="C106" t="s">
        <v>16</v>
      </c>
      <c r="D106" t="s">
        <v>276</v>
      </c>
      <c r="E106" t="s">
        <v>54</v>
      </c>
      <c r="F106" s="1" t="s">
        <v>77</v>
      </c>
      <c r="G106" t="s">
        <v>78</v>
      </c>
      <c r="H106">
        <v>4650</v>
      </c>
      <c r="I106" s="2">
        <v>44927</v>
      </c>
      <c r="J106" s="2">
        <v>45657</v>
      </c>
      <c r="K106">
        <v>0</v>
      </c>
    </row>
    <row r="107" spans="1:11" x14ac:dyDescent="0.25">
      <c r="A107" t="str">
        <f>"9461675536"</f>
        <v>9461675536</v>
      </c>
      <c r="B107" t="str">
        <f t="shared" si="3"/>
        <v>06363391001</v>
      </c>
      <c r="C107" t="s">
        <v>16</v>
      </c>
      <c r="D107" t="s">
        <v>277</v>
      </c>
      <c r="E107" t="s">
        <v>28</v>
      </c>
      <c r="F107" s="1" t="s">
        <v>278</v>
      </c>
      <c r="G107" t="s">
        <v>279</v>
      </c>
      <c r="H107">
        <v>844</v>
      </c>
      <c r="I107" s="2">
        <v>44897</v>
      </c>
      <c r="K107">
        <v>0</v>
      </c>
    </row>
    <row r="108" spans="1:11" x14ac:dyDescent="0.25">
      <c r="A108" t="str">
        <f>"950677139C"</f>
        <v>950677139C</v>
      </c>
      <c r="B108" t="str">
        <f t="shared" si="3"/>
        <v>06363391001</v>
      </c>
      <c r="C108" t="s">
        <v>16</v>
      </c>
      <c r="D108" t="s">
        <v>280</v>
      </c>
      <c r="E108" t="s">
        <v>54</v>
      </c>
      <c r="F108" s="1" t="s">
        <v>281</v>
      </c>
      <c r="G108" t="s">
        <v>282</v>
      </c>
      <c r="H108">
        <v>688</v>
      </c>
      <c r="I108" s="2">
        <v>44900</v>
      </c>
      <c r="J108" s="2">
        <v>44957</v>
      </c>
      <c r="K108">
        <v>0</v>
      </c>
    </row>
    <row r="109" spans="1:11" x14ac:dyDescent="0.25">
      <c r="A109" t="str">
        <f>"95067523EE"</f>
        <v>95067523EE</v>
      </c>
      <c r="B109" t="str">
        <f t="shared" si="3"/>
        <v>06363391001</v>
      </c>
      <c r="C109" t="s">
        <v>16</v>
      </c>
      <c r="D109" t="s">
        <v>283</v>
      </c>
      <c r="E109" t="s">
        <v>54</v>
      </c>
      <c r="F109" s="1" t="s">
        <v>281</v>
      </c>
      <c r="G109" t="s">
        <v>284</v>
      </c>
      <c r="H109">
        <v>12132.52</v>
      </c>
      <c r="I109" s="2">
        <v>44909</v>
      </c>
      <c r="J109" s="2">
        <v>44957</v>
      </c>
      <c r="K109">
        <v>0</v>
      </c>
    </row>
    <row r="110" spans="1:11" x14ac:dyDescent="0.25">
      <c r="A110" t="str">
        <f>"9515943495"</f>
        <v>9515943495</v>
      </c>
      <c r="B110" t="str">
        <f t="shared" si="3"/>
        <v>06363391001</v>
      </c>
      <c r="C110" t="s">
        <v>16</v>
      </c>
      <c r="D110" t="s">
        <v>285</v>
      </c>
      <c r="E110" t="s">
        <v>54</v>
      </c>
      <c r="F110" s="1" t="s">
        <v>286</v>
      </c>
      <c r="G110" t="s">
        <v>287</v>
      </c>
      <c r="H110">
        <v>19938.240000000002</v>
      </c>
      <c r="I110" s="2">
        <v>44927</v>
      </c>
      <c r="J110" s="2">
        <v>44926</v>
      </c>
      <c r="K110">
        <v>0</v>
      </c>
    </row>
    <row r="111" spans="1:11" x14ac:dyDescent="0.25">
      <c r="A111" t="str">
        <f>"9254633CBD"</f>
        <v>9254633CBD</v>
      </c>
      <c r="B111" t="str">
        <f t="shared" si="3"/>
        <v>06363391001</v>
      </c>
      <c r="C111" t="s">
        <v>16</v>
      </c>
      <c r="D111" t="s">
        <v>288</v>
      </c>
      <c r="E111" t="s">
        <v>54</v>
      </c>
      <c r="F111" s="1" t="s">
        <v>289</v>
      </c>
      <c r="G111" t="s">
        <v>290</v>
      </c>
      <c r="H111">
        <v>478</v>
      </c>
      <c r="I111" s="2">
        <v>44722</v>
      </c>
      <c r="J111" s="2">
        <v>44722</v>
      </c>
      <c r="K111">
        <v>0</v>
      </c>
    </row>
    <row r="112" spans="1:11" x14ac:dyDescent="0.25">
      <c r="A112" t="str">
        <f>"9480779A53"</f>
        <v>9480779A53</v>
      </c>
      <c r="B112" t="str">
        <f t="shared" si="3"/>
        <v>06363391001</v>
      </c>
      <c r="C112" t="s">
        <v>16</v>
      </c>
      <c r="D112" t="s">
        <v>291</v>
      </c>
      <c r="E112" t="s">
        <v>54</v>
      </c>
      <c r="F112" s="1" t="s">
        <v>292</v>
      </c>
      <c r="G112" t="s">
        <v>293</v>
      </c>
      <c r="H112">
        <v>1200</v>
      </c>
      <c r="I112" s="2">
        <v>44875</v>
      </c>
      <c r="J112" s="2">
        <v>44926</v>
      </c>
      <c r="K112">
        <v>0</v>
      </c>
    </row>
    <row r="113" spans="1:11" x14ac:dyDescent="0.25">
      <c r="A113" t="str">
        <f>"90644447D1"</f>
        <v>90644447D1</v>
      </c>
      <c r="B113" t="str">
        <f t="shared" si="3"/>
        <v>06363391001</v>
      </c>
      <c r="C113" t="s">
        <v>16</v>
      </c>
      <c r="D113" t="s">
        <v>294</v>
      </c>
      <c r="E113" t="s">
        <v>54</v>
      </c>
      <c r="F113" s="1" t="s">
        <v>86</v>
      </c>
      <c r="G113" t="s">
        <v>87</v>
      </c>
      <c r="H113">
        <v>842.86</v>
      </c>
      <c r="I113" s="2">
        <v>44593</v>
      </c>
      <c r="J113" s="2">
        <v>44620</v>
      </c>
      <c r="K113">
        <v>0</v>
      </c>
    </row>
    <row r="114" spans="1:11" x14ac:dyDescent="0.25">
      <c r="A114" t="str">
        <f>"9481130BFA"</f>
        <v>9481130BFA</v>
      </c>
      <c r="B114" t="str">
        <f t="shared" si="3"/>
        <v>06363391001</v>
      </c>
      <c r="C114" t="s">
        <v>16</v>
      </c>
      <c r="D114" t="s">
        <v>295</v>
      </c>
      <c r="E114" t="s">
        <v>18</v>
      </c>
      <c r="F114" s="1" t="s">
        <v>296</v>
      </c>
      <c r="G114" t="s">
        <v>297</v>
      </c>
      <c r="H114">
        <v>3814.7</v>
      </c>
      <c r="I114" s="2">
        <v>44937</v>
      </c>
      <c r="J114" s="2">
        <v>46762</v>
      </c>
      <c r="K114">
        <v>0</v>
      </c>
    </row>
    <row r="115" spans="1:11" x14ac:dyDescent="0.25">
      <c r="A115" t="str">
        <f>"9490645802"</f>
        <v>9490645802</v>
      </c>
      <c r="B115" t="str">
        <f t="shared" si="3"/>
        <v>06363391001</v>
      </c>
      <c r="C115" t="s">
        <v>16</v>
      </c>
      <c r="D115" t="s">
        <v>298</v>
      </c>
      <c r="E115" t="s">
        <v>28</v>
      </c>
      <c r="F115" s="1" t="s">
        <v>299</v>
      </c>
      <c r="G115" t="s">
        <v>300</v>
      </c>
      <c r="H115">
        <v>9890</v>
      </c>
      <c r="I115" s="2">
        <v>44928</v>
      </c>
      <c r="J115" s="2">
        <v>44956</v>
      </c>
      <c r="K115">
        <v>0</v>
      </c>
    </row>
    <row r="116" spans="1:11" x14ac:dyDescent="0.25">
      <c r="A116" t="str">
        <f>"9542749D95"</f>
        <v>9542749D95</v>
      </c>
      <c r="B116" t="str">
        <f t="shared" si="3"/>
        <v>06363391001</v>
      </c>
      <c r="C116" t="s">
        <v>16</v>
      </c>
      <c r="D116" t="s">
        <v>301</v>
      </c>
      <c r="E116" t="s">
        <v>54</v>
      </c>
      <c r="H116">
        <v>0</v>
      </c>
      <c r="K1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2023-01-30T11:47:45Z</dcterms:created>
  <dcterms:modified xsi:type="dcterms:W3CDTF">2023-01-30T11:47:45Z</dcterms:modified>
</cp:coreProperties>
</file>