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6.0.169.53\share\L7I\dcamm\Analisi e liquidazioni\Amministrazione_trasparente_pubblicazioni\190_Pubblicazioni\2023_31gen\File_pubblicati\"/>
    </mc:Choice>
  </mc:AlternateContent>
  <bookViews>
    <workbookView xWindow="0" yWindow="0" windowWidth="18825" windowHeight="9855"/>
  </bookViews>
  <sheets>
    <sheet name="ligur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</calcChain>
</file>

<file path=xl/sharedStrings.xml><?xml version="1.0" encoding="utf-8"?>
<sst xmlns="http://schemas.openxmlformats.org/spreadsheetml/2006/main" count="550" uniqueCount="302">
  <si>
    <t>Agenzia delle Entrate</t>
  </si>
  <si>
    <t>CF 06363391001</t>
  </si>
  <si>
    <t>Contratti di forniture, beni e servizi</t>
  </si>
  <si>
    <t>Anno 2022</t>
  </si>
  <si>
    <t>Dati aggiornati al 30-01-2023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</si>
  <si>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</si>
  <si>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</si>
  <si>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</si>
  <si>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</si>
  <si>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</si>
  <si>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</si>
  <si>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</si>
  <si>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</si>
  <si>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</si>
  <si>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</si>
  <si>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</si>
  <si>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Liguria</t>
  </si>
  <si>
    <t>Fornitura energia elettrica Feb-2017/Gen-2018 uffici ex Territorio</t>
  </si>
  <si>
    <t>26-AFFIDAMENTO DIRETTO IN ADESIONE AD ACCORDO QUADRO/CONVENZIONE</t>
  </si>
  <si>
    <t xml:space="preserve">IREN MERCATO S.P.A. (CF: 01178580997)
</t>
  </si>
  <si>
    <t>IREN MERCATO S.P.A. (CF: 01178580997)</t>
  </si>
  <si>
    <t>Contratto per la fornitura di timbri per gli uffici della Regione Liguria</t>
  </si>
  <si>
    <t>04-PROCEDURA NEGOZIATA SENZA PREVIA PUBBLICAZIONE</t>
  </si>
  <si>
    <t xml:space="preserve">IMPRESA BIGIO MASSIMO (CF: BGIMSM57E21L219A)
LUIGI VILLA E FIGLIO SRL (CF: vllnne34c28f205s)
TIMBRIFICIO G.PEZZI SAS DI CERONI LAILA (CF: 00820850535)
TIMBRIFICIO GRIFO SNC (CF: 02133060547)
TIMBRIFICIO LAMPO SRL (CF: 02267290373)
UGO TESI SRL (CF: 00272980103)
</t>
  </si>
  <si>
    <t>LUIGI VILLA E FIGLIO SRL (CF: vllnne34c28f205s)</t>
  </si>
  <si>
    <t>Noleggio nr 3 fotocopiatori multifunzione x UPT Genova</t>
  </si>
  <si>
    <t xml:space="preserve">SHARP ELECTRONICS ITALIA S.P.A. (CF: 09275090158)
</t>
  </si>
  <si>
    <t>SHARP ELECTRONICS ITALIA S.P.A. (CF: 09275090158)</t>
  </si>
  <si>
    <t>FORNITURAENERGIA ELETTRICA UFF. AdE della LIGURIA - APR-2018/MAR-2019</t>
  </si>
  <si>
    <t xml:space="preserve">ENEL ENERGIA SPA (CF: 06655971007)
</t>
  </si>
  <si>
    <t>ENEL ENERGIA SPA (CF: 06655971007)</t>
  </si>
  <si>
    <t>Noleggio nr. 24 fotocopiatori x mesi - uffICI vari AdE Liguria</t>
  </si>
  <si>
    <t>Adesione convenzione buoni pasto elettronici 1</t>
  </si>
  <si>
    <t xml:space="preserve">EDENRED ITALIA SRL (CF: 01014660417)
</t>
  </si>
  <si>
    <t>EDENRED ITALIA SRL (CF: 01014660417)</t>
  </si>
  <si>
    <t>fuel card 2019</t>
  </si>
  <si>
    <t xml:space="preserve">ITALIANA PETROLI SPA (GIÃ  TOTALERG S.P.A.) (CF: 00051570893)
</t>
  </si>
  <si>
    <t>ITALIANA PETROLI SPA (GIÃ  TOTALERG S.P.A.) (CF: 00051570893)</t>
  </si>
  <si>
    <t>Noleggio  mesi 48 Fotoc.Multifunz. Colori x segreteria Direttore/Area Staf DR Liguria</t>
  </si>
  <si>
    <t xml:space="preserve">KYOCERA DOCUMENT SOLUTION ITALIA SPA (CF: 01788080156)
</t>
  </si>
  <si>
    <t>KYOCERA DOCUMENT SOLUTION ITALIA SPA (CF: 01788080156)</t>
  </si>
  <si>
    <t>Fornitura Gas-Metano per alloggio di servizio Direttore Regionale</t>
  </si>
  <si>
    <t>23-AFFIDAMENTO DIRETTO</t>
  </si>
  <si>
    <t>LIGURIA MANUT.IMP.ELETTRICI 2020</t>
  </si>
  <si>
    <t xml:space="preserve">BN SERVICE SRL (CF: 05531210820)
CANALE SRL (CF: 02080070804)
FORZA MOTRICE (CF: 06876950962)
NELSA SRL (CF: 00419700133)
PIEMME TELECOM (CF: 02384630162)
</t>
  </si>
  <si>
    <t>FORZA MOTRICE (CF: 06876950962)</t>
  </si>
  <si>
    <t>LIGURIA MANUT. IMP.TERMOIDRAULICI 2020</t>
  </si>
  <si>
    <t xml:space="preserve">A.T.T. (CF: 05385891006)
CO.GE.AS. S.R.L. (CF: 01544370057)
GLOBALGEST SRL (CF: 08587361000)
NICMA FACILITY S.P.A. - GIA' NICMA&amp;PARTNERS SPA (CF: 09714120012)
SAMI DI BERTONE SRL (CF: 01496540095)
</t>
  </si>
  <si>
    <t>NICMA FACILITY S.P.A. - GIA' NICMA&amp;PARTNERS SPA (CF: 09714120012)</t>
  </si>
  <si>
    <t>NOLEGGIO N. 39 FOTOC. MF 30 LOTTO 3</t>
  </si>
  <si>
    <t>servizio di pulizia sedi uffici Agenzia delle Entrate - lotto 4 Liguria (subentro a MANITAL SCPA in data 27/03/2020)</t>
  </si>
  <si>
    <t xml:space="preserve">MANITAL S.C.P.A.-CONSORZIO STABILE (CF: 06466050017)
SKILL SCARL (CF: 03854020280)
</t>
  </si>
  <si>
    <t>SKILL SCARL (CF: 03854020280)</t>
  </si>
  <si>
    <t>Affidamento fornitura cancelleria</t>
  </si>
  <si>
    <t xml:space="preserve">CLICK UFFICIO SRL (CF: 06067681004)
DUECÃ¬ ITALIA SRL (CF: 02693490126)
NADA 2008 SRL (CF: 09234221001)
</t>
  </si>
  <si>
    <t>CLICK UFFICIO SRL (CF: 06067681004)</t>
  </si>
  <si>
    <t>Manutenzione impianti speciali</t>
  </si>
  <si>
    <t xml:space="preserve">BALLOCCHI IMPIANTI (CF: 01966660993)
BCV IMPIANTI (CF: 02014900993)
D.B.M. S.A.S. DI BOTTINO RICCARDO (CF: 01532150081)
ELETTRO SYSTEM SAS DI LAVAGETTO GIAN MARIA &amp; C. (CF: 01046300990)
ELETTROIMPIANTI DI ALINOVI FILIPPO E BRAGAZZI ERMANNO S.N.C. (CF: 01166500114)
</t>
  </si>
  <si>
    <t>BALLOCCHI IMPIANTI (CF: 01966660993)</t>
  </si>
  <si>
    <t>LIGURIA Fornitura mascherine protettive ffp2</t>
  </si>
  <si>
    <t xml:space="preserve">PASSION SRL (CF: 09606060961)
</t>
  </si>
  <si>
    <t>PASSION SRL (CF: 09606060961)</t>
  </si>
  <si>
    <t>SERVIZIO DI VIGILANZA E SERVIZI CORRELATI</t>
  </si>
  <si>
    <t xml:space="preserve">INTERNATIONAL SECURITY SERVICE VIGILANZA SPA (CF: 10169951000)
</t>
  </si>
  <si>
    <t>INTERNATIONAL SECURITY SERVICE VIGILANZA SPA (CF: 10169951000)</t>
  </si>
  <si>
    <t>Buoni pasto ele Sodexo 24 mesi</t>
  </si>
  <si>
    <t xml:space="preserve">SODEXO MOTIVATION SOLUTION ITALIA SRL (CF: 05892970152)
</t>
  </si>
  <si>
    <t>SODEXO MOTIVATION SOLUTION ITALIA SRL (CF: 05892970152)</t>
  </si>
  <si>
    <t>VERIFICHE PERIODICHE IMPIANTI MESSA A TERRA ED ELEVATORI</t>
  </si>
  <si>
    <t xml:space="preserve">ICIM S.P.A. (CF: 12908230159)
SO.VE.P.I. - SOCIETA VERIFICHE PERIODICHE IMPIANTI (CF: 01255140459)
SOCIETÃ  RINA SERVICES SPA (CF: 03487840104)
</t>
  </si>
  <si>
    <t>SOCIETÃ  RINA SERVICES SPA (CF: 03487840104)</t>
  </si>
  <si>
    <t>NOLEGGIO N.2 FOTOCOPIATORI COLORI PER DR</t>
  </si>
  <si>
    <t>Fornitura gas-metano per gli uffici Ade Liguria Dic2020/Nov2021</t>
  </si>
  <si>
    <t xml:space="preserve">ESTRA ENERGIE SRL (CF: 01219980529)
</t>
  </si>
  <si>
    <t>ESTRA ENERGIE SRL (CF: 01219980529)</t>
  </si>
  <si>
    <t>Servizio Riscossione tributi Uffici AdE Liguria 03.02.2021_02.02.2023</t>
  </si>
  <si>
    <t xml:space="preserve">BANCA NAZIONALE DEL LAVORO SPA (CF: 09339391006)
</t>
  </si>
  <si>
    <t>BANCA NAZIONALE DEL LAVORO SPA (CF: 09339391006)</t>
  </si>
  <si>
    <t>Fornitura Energia Elettrica Uffici AdE Liguria - MAG-2021/APR-2022</t>
  </si>
  <si>
    <t>Abbonamento triennale servizio internet Appalti &amp; Contratti</t>
  </si>
  <si>
    <t xml:space="preserve">MAGGIOLI S.P.A. (CF: 06188330150)
</t>
  </si>
  <si>
    <t>MAGGIOLI S.P.A. (CF: 06188330150)</t>
  </si>
  <si>
    <t>Sanificazione sedi Liguria AgE stipula marzo 2021_6 mesi+ eventuale proroga 3 mesi</t>
  </si>
  <si>
    <t xml:space="preserve">COOP.GE (CF: 00870870102)
GRATTACASO S.R.L. (CF: 00965350093)
LIGURBONIFICHE (CF: 02574660995)
NEW ULTRA CLEAN (CF: 02500420993)
PULIZIE BONIFICHE SRLS (CF: CHRCHR94R50D969Q)
</t>
  </si>
  <si>
    <t>PULIZIE BONIFICHE SRLS (CF: CHRCHR94R50D969Q)</t>
  </si>
  <si>
    <t>Contratto esecutivo LIGURIA traslochi e facchinaggio 11.03.2021_10.03.2025</t>
  </si>
  <si>
    <t xml:space="preserve">SCALA ENTERPRISE S.R.L. (CF: 05594340639)
</t>
  </si>
  <si>
    <t>SCALA ENTERPRISE S.R.L. (CF: 05594340639)</t>
  </si>
  <si>
    <t>Servizi di stampa per Uffici Liguria AgE</t>
  </si>
  <si>
    <t xml:space="preserve">GRAFICHE G7 (CF: 03620420103)
</t>
  </si>
  <si>
    <t>GRAFICHE G7 (CF: 03620420103)</t>
  </si>
  <si>
    <t>Contratto biennale servizio derattizzazione Ufficio Via Tivoli Sanremo (IM)</t>
  </si>
  <si>
    <t xml:space="preserve">SEA LAND SRL (CF: 01807220098)
SERVISCO SAS DI PEZZAROSSI A.L. E C. (CF: 00701050080)
</t>
  </si>
  <si>
    <t>SEA LAND SRL (CF: 01807220098)</t>
  </si>
  <si>
    <t>manutenzione straordinaria della centralina antincendio posta al piano fondi dellâ€™immobile sito in via Finocchiaro Aprile 1, Genova</t>
  </si>
  <si>
    <t xml:space="preserve">CEISIS SPA (CF: 00852230101)
F.I.A.M.M.A. S.R.L. (CF: 04281950016)
SICURNET LIGURIA SRL (CF: 01426730998)
</t>
  </si>
  <si>
    <t>F.I.A.M.M.A. S.R.L. (CF: 04281950016)</t>
  </si>
  <si>
    <t>Servizio di rilegatura degli atti di pubblicitÃ  immobiliare da effettuarsi presso gli uffici dellâ€™Agenzia delle Entrate della Liguria - Lotto 1</t>
  </si>
  <si>
    <t xml:space="preserve">LEGATORIA E RESTAURO GAMBA (CF: 02610960987)
LEGATORIA GASPARINI GIACOMO (CF: 05668950016)
VIGANÃ² EDOARDO &amp; FIGLI SNC (CF: 01557000138)
</t>
  </si>
  <si>
    <t>VIGANÃ² EDOARDO &amp; FIGLI SNC (CF: 01557000138)</t>
  </si>
  <si>
    <t>Affidamento diretto tramite Trattativa diretta sul M.E.P.A. per la fornitura di materiale di consumo per stampanti per gli uffici dellâ€™Agenzia delle Entrate Direzione regionale della Liguria</t>
  </si>
  <si>
    <t xml:space="preserve">ECOREFILL S.R.L. (CF: 02279000489)
GECAL (CF: 00913110961)
SAPI (CF: 11001140158)
TUTTUFFICIOPIU' SRL (CF: 10238660152)
UGO TESI SRL (CF: 00272980103)
</t>
  </si>
  <si>
    <t>ECOREFILL S.R.L. (CF: 02279000489)</t>
  </si>
  <si>
    <t>Imperia Servizio smaltimento rifiuti ingombranti e raee</t>
  </si>
  <si>
    <t xml:space="preserve">LRT SRL (CF: 11630790019)
</t>
  </si>
  <si>
    <t>LRT SRL (CF: 11630790019)</t>
  </si>
  <si>
    <t xml:space="preserve">LIGURIA MANUT.IMP.ANTINCENDIO </t>
  </si>
  <si>
    <t xml:space="preserve">SISTEMI E INTEGRAZIONI SRL (CF: 01713550992)
</t>
  </si>
  <si>
    <t>SISTEMI E INTEGRAZIONI SRL (CF: 01713550992)</t>
  </si>
  <si>
    <t>LIGURIA MANUT.IMP.ELEVATORI</t>
  </si>
  <si>
    <t xml:space="preserve">OTIS SERVIZI SRL (CF: 01729590032)
</t>
  </si>
  <si>
    <t>OTIS SERVIZI SRL (CF: 01729590032)</t>
  </si>
  <si>
    <t xml:space="preserve">Servizio di reception/portierato DR Liguria Via Fiume GE </t>
  </si>
  <si>
    <t xml:space="preserve">COOPERATIVA GUARDIANI GIURATI LUBRANI SCRL (CF: 80019090101)
INTERNATIONAL SECURITY SERVICE VIGILANZA SPA (CF: 10169951000)
MERIDIANA MULTISERVICE SRL (CF: 01941100990)
</t>
  </si>
  <si>
    <t>Adesione convenzione Consip â€œStampanti 15 - lotto 2â€ per lâ€™acquisto di toner per stampanti Lexmark MS 610 DN e Lexmark MS 621 DN</t>
  </si>
  <si>
    <t xml:space="preserve">INFORDATA (CF: 00929440592)
</t>
  </si>
  <si>
    <t>INFORDATA (CF: 00929440592)</t>
  </si>
  <si>
    <t>Fornitura gas-metano per gli uffici Ade Liguria Dic2021/Nov2022</t>
  </si>
  <si>
    <t xml:space="preserve">HERA COMM SPA (CF: 02221101203)
</t>
  </si>
  <si>
    <t>HERA COMM SPA (CF: 02221101203)</t>
  </si>
  <si>
    <t>fornitura e posa in opera di archivi compattabili via Garessio, 17 Imperia.</t>
  </si>
  <si>
    <t xml:space="preserve">ADDICALCO SOC. R.L. (CF: 09534370151)
CENTRUFFICIO LORETO S.P.A. (CF: 08312370151)
FE.AL. DI FILIPPETTI ALESSANDRO &amp; C. SAS (CF: 05339081001)
FERRETTO GROUP S.P.A. (CF: 00149440240)
MECALUX (CF: 11495590157)
</t>
  </si>
  <si>
    <t>FE.AL. DI FILIPPETTI ALESSANDRO &amp; C. SAS (CF: 05339081001)</t>
  </si>
  <si>
    <t>Fornitura e montaggio Schermo monitor e MINILAN per eliminacode Argo UTGE2 Via Antica Fiumara GE</t>
  </si>
  <si>
    <t xml:space="preserve">SIGMA S.P.A. (CF: 01590580443)
</t>
  </si>
  <si>
    <t>SIGMA S.P.A. (CF: 01590580443)</t>
  </si>
  <si>
    <t xml:space="preserve">Affidamento ai sensi dellâ€™art. 36, co. 2, lett. a) del D. Lgs. n. 50/2016 del servizio di verifica della vulnerabilitÃ  sismica dell'immobile sito in Imperia, viale Matteotti 161, concesso in uso governativo allâ€™Agenzia delle Entrate. </t>
  </si>
  <si>
    <t xml:space="preserve">TECNOINDAGINI SRL (CF: 06383520969)
</t>
  </si>
  <si>
    <t>TECNOINDAGINI SRL (CF: 06383520969)</t>
  </si>
  <si>
    <t>SERVIZIO SORVEGLIANZA SANITARIA LIGURIA 01.11.2021_30.10.2024</t>
  </si>
  <si>
    <t xml:space="preserve">SINTESI SPA (CF: 03533961003)
</t>
  </si>
  <si>
    <t>SINTESI SPA (CF: 03533961003)</t>
  </si>
  <si>
    <t>Revisione estintori sedi Liguria e collaudo bomboloni sede Via Finocchiaro aprile 1 Genova (GE)</t>
  </si>
  <si>
    <t xml:space="preserve">BIEMME FIRE SAFETY SRL (CF: 05729190966)
CORANT SAS (CF: 03818650107)
SI.TE.MAR SRL (CF: 00732670112)
SISTEMI E INTEGRAZIONI SRL (CF: 01713550992)
</t>
  </si>
  <si>
    <t>NOLEGGIO FOTOCOPIATORI MONOCROMATICI CONSIP MFP 32 L.3</t>
  </si>
  <si>
    <t xml:space="preserve">ITD SOLUTIONS SPA (CF: 05773090013)
</t>
  </si>
  <si>
    <t>ITD SOLUTIONS SPA (CF: 05773090013)</t>
  </si>
  <si>
    <t>Fornitura di nr. 42 distruggi documenti per le sedi dellâ€™Agenzia delle Entrate della Liguria</t>
  </si>
  <si>
    <t xml:space="preserve">WICON ITALIA SRL (CF: 08155160966)
</t>
  </si>
  <si>
    <t>WICON ITALIA SRL (CF: 08155160966)</t>
  </si>
  <si>
    <t>fornitura volumi giuridici Dr Liguria</t>
  </si>
  <si>
    <t xml:space="preserve">WOLTERS KLUWER ITALIA SRL (CF: 10209790152)
</t>
  </si>
  <si>
    <t>WOLTERS KLUWER ITALIA SRL (CF: 10209790152)</t>
  </si>
  <si>
    <t>Servizio sanificazione Uffici Liguria primo semestre 2022</t>
  </si>
  <si>
    <t xml:space="preserve">NEW ULTRA CLEAN (CF: 02500420993)
</t>
  </si>
  <si>
    <t>NEW ULTRA CLEAN (CF: 02500420993)</t>
  </si>
  <si>
    <t>Lavori su impianto antincendio piano fondi Via Finocchiaro Aprile 1</t>
  </si>
  <si>
    <t xml:space="preserve">F.I.A.M.M.A. S.R.L. (CF: 04281950016)
</t>
  </si>
  <si>
    <t>Fornitura volumi materie giuridiche per la sede della Direzione Regionale della Liguria dellâ€™Agenzia delle Entrate â€“ Via Fiume 2 â€“ 16121 Genova (GE)</t>
  </si>
  <si>
    <t xml:space="preserve">LIBRERIA BOZZI (CF: 00434300109)
PETRINI ANDREA AGENZIA LIBRARIA GIURIDICA (CF: 01623870993)
</t>
  </si>
  <si>
    <t>PETRINI ANDREA AGENZIA LIBRARIA GIURIDICA (CF: 01623870993)</t>
  </si>
  <si>
    <t>INTERVENTO MANUT.STRA. SU REFRIGERATORE SEDE SPEZIA</t>
  </si>
  <si>
    <t xml:space="preserve">M.D.S. SRL (CF: 01104490451)
</t>
  </si>
  <si>
    <t>M.D.S. SRL (CF: 01104490451)</t>
  </si>
  <si>
    <t>Manutenzione fotocopiatore microfilm UPT SP</t>
  </si>
  <si>
    <t xml:space="preserve">MICROFILM AUTOMATION SERVICE S.R.L. (CF: 03378650968)
</t>
  </si>
  <si>
    <t>MICROFILM AUTOMATION SERVICE S.R.L. (CF: 03378650968)</t>
  </si>
  <si>
    <t>Fornitura arredi direzionali Liguria</t>
  </si>
  <si>
    <t xml:space="preserve">ARREDO UFFICIO (CF: 08031670964)
INSIDE SRL (CF: 01621700085)
MUGART SRL (CF: 09507840016)
</t>
  </si>
  <si>
    <t>MUGART SRL (CF: 09507840016)</t>
  </si>
  <si>
    <t>lavori sportello ispezione controllo colonna scarico quinto piano Via Fiume GE</t>
  </si>
  <si>
    <t xml:space="preserve">MJESHTRI BUJAR (CF: MJSBJR81P09Z100S)
</t>
  </si>
  <si>
    <t>MJESHTRI BUJAR (CF: MJSBJR81P09Z100S)</t>
  </si>
  <si>
    <t>Affidamento diretto della fornitura triennale di timbri per tutte le articolazioni della Direzione Regionale della Liguria</t>
  </si>
  <si>
    <t xml:space="preserve">BUSELLATO (CF: 00143500106)
EURTIMBRI DI GERACI STEFANIA S.R.L. (CF: 10319300587)
GIO TIMBRI (CF: 03323410104)
LAB ART TARGHE E TIMBRI (CF: 01590370266)
TIMBRIFICIO FABRIZIO TROIS (CF: 02307910923)
TIMBRIFICIO GRIFO (CF: 03715700542)
TIPOGRAFIA RAGIONE (CF: 02588370748)
</t>
  </si>
  <si>
    <t>BUSELLATO (CF: 00143500106)</t>
  </si>
  <si>
    <t>Determina a contrarre per lâ€™affidamento diretto della fornitura di cancelleria per gli Uffici dellâ€™Agenzia delle Entrate presenti in Liguria nel biennio 2022- 2023</t>
  </si>
  <si>
    <t xml:space="preserve">DUBINI S.R.L. (CF: 06262520155)
DUECÃ¬ ITALIA SRL (CF: 02693490126)
ECOPRINT (CF: 03599630963)
GECAL (CF: 00913110961)
MYO S.R.L. (CF: 03222970406)
</t>
  </si>
  <si>
    <t>MYO S.R.L. (CF: 03222970406)</t>
  </si>
  <si>
    <t>Fornitura nr. 8 tablet per lettura GREENPASS - sedi Liguria</t>
  </si>
  <si>
    <t xml:space="preserve">TUTTUFFICIOPIU' SRL (CF: 10238660152)
</t>
  </si>
  <si>
    <t>TUTTUFFICIOPIU' SRL (CF: 10238660152)</t>
  </si>
  <si>
    <t>Servizio di analisi delle acque per le sedi della Liguria</t>
  </si>
  <si>
    <t xml:space="preserve">ANALISI &amp; CONTROLLI S.R.L. (CF: 03292230103)
</t>
  </si>
  <si>
    <t>ANALISI &amp; CONTROLLI S.R.L. (CF: 03292230103)</t>
  </si>
  <si>
    <t>CONTRATTO ESECUTIVO FORNITURA CARTA A3-A4</t>
  </si>
  <si>
    <t xml:space="preserve">VALSECCHI CANCELLERIA SRL (CF: 09521810961)
</t>
  </si>
  <si>
    <t>VALSECCHI CANCELLERIA SRL (CF: 09521810961)</t>
  </si>
  <si>
    <t>Fornitura fuoriporta per sedi Liguria AgE</t>
  </si>
  <si>
    <t xml:space="preserve">FACCETTA GROUP SRL (CF: 04010530618)
</t>
  </si>
  <si>
    <t>FACCETTA GROUP SRL (CF: 04010530618)</t>
  </si>
  <si>
    <t>Fornitura barriere parafiato in plexiglass per sedi Liguria AgE</t>
  </si>
  <si>
    <t xml:space="preserve">GIEMME (CF: 00706340411)
</t>
  </si>
  <si>
    <t>GIEMME (CF: 00706340411)</t>
  </si>
  <si>
    <t>Fornitura Energia Elettrica Uffici AdE Liguria - MAG-2022/APR-2023</t>
  </si>
  <si>
    <t>Fuel card carburante veicoli aziendali</t>
  </si>
  <si>
    <t xml:space="preserve">ITALIANA PETROLI SPA (GIÃ  TOTALERG S.P.A.) (CF: 00051570893)
KUWAIT PETROLEUM ITALIA S.P.A. (CF: 00891951006)
</t>
  </si>
  <si>
    <t xml:space="preserve">fornitura volumi materie giuridiche per la sede della Direzione Regionale della Liguria dellâ€™Agenzia delle Entrate </t>
  </si>
  <si>
    <t xml:space="preserve">GIUFFRE FRANCIS LEFEBVRE S.P.A.  (CF: 02628780997)
</t>
  </si>
  <si>
    <t>GIUFFRE FRANCIS LEFEBVRE S.P.A.  (CF: 02628780997)</t>
  </si>
  <si>
    <t>DP IMPERIA Via Garessio 17 - Lavori fornitura e posa in opera protezioni plexiglass</t>
  </si>
  <si>
    <t xml:space="preserve">LA TECNOPLEX SRL (CF: 00784830085)
</t>
  </si>
  <si>
    <t>LA TECNOPLEX SRL (CF: 00784830085)</t>
  </si>
  <si>
    <t>Fornitura 30 toner per stampanti Kyocera Ecosys P3050 DN - convenzione Consip â€œStampanti 16 â€“ lotto 2â€</t>
  </si>
  <si>
    <t xml:space="preserve">KYOCERA SPA (CF: 02973040963)
</t>
  </si>
  <si>
    <t>KYOCERA SPA (CF: 02973040963)</t>
  </si>
  <si>
    <t>Fornitura 55 toner per stampanti Lexmark MS 610 DN - onvenzione Consip â€œStampanti 15 - lotto 2â€</t>
  </si>
  <si>
    <t>SMONTAGGIO E TRASPORTO ARMADIO COMPATTATO DA IMPERIA A GENOVA</t>
  </si>
  <si>
    <t xml:space="preserve">FE.AL. DI FILIPPETTI ALESSANDRO &amp; C. SAS (CF: 05339081001)
</t>
  </si>
  <si>
    <t>Controllo accessi sbarra posteggi Via Fiume 2 Genova</t>
  </si>
  <si>
    <t xml:space="preserve">BALLOCCHI IMPIANTI (CF: 01966660993)
TECNICA 2000 DI MARENCO ENZO (CF: MRNVCN68S08D969R)
</t>
  </si>
  <si>
    <t>TECNICA 2000 DI MARENCO ENZO (CF: MRNVCN68S08D969R)</t>
  </si>
  <si>
    <t>Fornitura sedie operative per videoterminalista Liguria</t>
  </si>
  <si>
    <t xml:space="preserve">INSIDE SRL (CF: 01621700085)
</t>
  </si>
  <si>
    <t>INSIDE SRL (CF: 01621700085)</t>
  </si>
  <si>
    <t>Procedura per lâ€™acquisizione in economia, mediante adesione alla Convenzione Consip â€œApparecchiature Multifunzione in noleggio 1 â€“ Lotto 3â€, del noleggio di tredici fotocopiatori multifunzione A3 monocromatiche per gli uffici dellâ€™Agenzia delle Entrate del</t>
  </si>
  <si>
    <t xml:space="preserve">CANON ITALIA SPA (CF: 00865220156)
</t>
  </si>
  <si>
    <t>CANON ITALIA SPA (CF: 00865220156)</t>
  </si>
  <si>
    <t xml:space="preserve">Procedura per lâ€™acquisizione, mediante adesione alla Convenzione Consip â€œApparecchiature Multifunzione in noleggio 1 â€“ Lotto 5â€, del noleggio di sei fotocopiatori multifunzione A3 a colori per gli uffici dellâ€™Agenzia delle Entrate della Liguria.    </t>
  </si>
  <si>
    <t xml:space="preserve">Fornitura del piano cottura per la cucina nellâ€™alloggio di servizio sito in Genova, Via Fiume n. 2.    </t>
  </si>
  <si>
    <t xml:space="preserve">A.C.G. (CF: 02255940104)
</t>
  </si>
  <si>
    <t>A.C.G. (CF: 02255940104)</t>
  </si>
  <si>
    <t>Adesione convenzione Consip â€œStampanti 17 - lotto 2â€ per lâ€™acquisto di toner per stampanti Lexmark MS 621 DN</t>
  </si>
  <si>
    <t>Adesione convenzione Consip â€œStampanti 16 - lotto 2â€ per lâ€™acquisto di toner per stampanti Kyocera P3050DN</t>
  </si>
  <si>
    <t>Smaltimento collettore amianto presso UPT GE Via Finocchiaro aprile 1</t>
  </si>
  <si>
    <t xml:space="preserve">EXXRO SRL (CF: 03611020102)
IREOS (CF: 01111510101)
TEXAM - TECNOLOGIE  PER AMBIENTE - SRL (CF: 01382190997)
</t>
  </si>
  <si>
    <t>TEXAM - TECNOLOGIE  PER AMBIENTE - SRL (CF: 01382190997)</t>
  </si>
  <si>
    <t>LIGURIA contratto esecutivo manutenzione impianti tecnologici lotto 9 - 01.02.2022_31.01.2026</t>
  </si>
  <si>
    <t xml:space="preserve">CNS - CONSORZIO NAZIONALE SERVIZI SOCIETA COOPERATIVA (CF: 02884150588)
</t>
  </si>
  <si>
    <t>CNS - CONSORZIO NAZIONALE SERVIZI SOCIETA COOPERATIVA (CF: 02884150588)</t>
  </si>
  <si>
    <t>LIGURIA contratto esecutivo servizio di pulizia ed igiene ambientale lotto 4 - 01.02.2022_31.01.2025</t>
  </si>
  <si>
    <t xml:space="preserve">FORMULA SERVIZI SOCIETA' COOPERATIVA (CF: 00410120406)
</t>
  </si>
  <si>
    <t>FORMULA SERVIZI SOCIETA' COOPERATIVA (CF: 00410120406)</t>
  </si>
  <si>
    <t>Dr Liguria fornitura mascherine ffp2</t>
  </si>
  <si>
    <t xml:space="preserve">ALEMAX SRL (CF: 00691680227)
</t>
  </si>
  <si>
    <t>ALEMAX SRL (CF: 00691680227)</t>
  </si>
  <si>
    <t>Acquisto toner Lexmark 610</t>
  </si>
  <si>
    <t xml:space="preserve">ECO LASER INFORMATICA SRL (CF: 04427081007)
</t>
  </si>
  <si>
    <t>ECO LASER INFORMATICA SRL (CF: 04427081007)</t>
  </si>
  <si>
    <t>DR Liguria via fiume - integrazione chiavi prossimitÃ  sbarra posteggio</t>
  </si>
  <si>
    <t xml:space="preserve">TECNICA 2000 DI MARENCO ENZO (CF: MRNVCN68S08D969R)
</t>
  </si>
  <si>
    <t>Affidamento diretto servizi di stampa e grafica per le sedi della Liguria dellâ€™Agenzia delle Entrate</t>
  </si>
  <si>
    <t xml:space="preserve">MEL PRINT SRL (CF: 02018880993)
</t>
  </si>
  <si>
    <t>MEL PRINT SRL (CF: 02018880993)</t>
  </si>
  <si>
    <t>Fornitura elettrodi per defibrillatori per le sedi dellâ€™Agenzia delle Entrate della Liguria</t>
  </si>
  <si>
    <t xml:space="preserve">SUNNEXT SRL (CF: 07394350966)
</t>
  </si>
  <si>
    <t>SUNNEXT SRL (CF: 07394350966)</t>
  </si>
  <si>
    <t>Servizio di rilegatura degli atti di pubblicitÃ  immobiliare da effettuarsi presso la conservatoria dei registri immobiliari di finale ligure ubicata in corso Ricci 14A a Savona</t>
  </si>
  <si>
    <t xml:space="preserve">ART&amp;COOP - SOCIETA' COOPERATIVA (CF: 02321460061)
LA LEGATORIA DI VIZZARDI ALESSANDRO &amp; C. SNC (CF: 03145440172)
TIPOGRAFIA LITOGRAFIA LAGORIO DI VALTER A LINDA (CF: 00410620090)
TIPOGRAFIA SANT ANNA (CF: 02246710996)
</t>
  </si>
  <si>
    <t>LA LEGATORIA DI VIZZARDI ALESSANDRO &amp; C. SNC (CF: 03145440172)</t>
  </si>
  <si>
    <t>acquisto macchina bollatrice per Ufficio Territoriale di GE2</t>
  </si>
  <si>
    <t xml:space="preserve">FATTORI SAFEST S.R.L. (CF: 10416260155)
</t>
  </si>
  <si>
    <t>FATTORI SAFEST S.R.L. (CF: 10416260155)</t>
  </si>
  <si>
    <t xml:space="preserve">acquisto pedaliera per macchina bollatrice UT CHIAVARI </t>
  </si>
  <si>
    <t>acquisto macchina bollatrice per Ufficio Territoriale di Imperia</t>
  </si>
  <si>
    <t>ACQUISTO MASCHERINE FFP2</t>
  </si>
  <si>
    <t xml:space="preserve">CAST BOLZONELLA SRL (CF: 05160150289)
FUTURA MASK SRL (CF: 01823320096)
</t>
  </si>
  <si>
    <t>CAST BOLZONELLA SRL (CF: 05160150289)</t>
  </si>
  <si>
    <t>ACQUISTO SEDUTE ERGONOMICHE DP IM +DP SP</t>
  </si>
  <si>
    <t xml:space="preserve">BELARDI ARREDAMENTI SRL (CF: 01693330506)
</t>
  </si>
  <si>
    <t>BELARDI ARREDAMENTI SRL (CF: 01693330506)</t>
  </si>
  <si>
    <t>Acquisto monitor 24 pollici Samsung</t>
  </si>
  <si>
    <t xml:space="preserve">AP INFORMATICA (CF: PSNLSN81D26B354N)
</t>
  </si>
  <si>
    <t>AP INFORMATICA (CF: PSNLSN81D26B354N)</t>
  </si>
  <si>
    <t>Fornitura volume materie giuridiche</t>
  </si>
  <si>
    <t>Fornitura lettori di codici a barre per sedi Liguria AgE</t>
  </si>
  <si>
    <t xml:space="preserve">ULTRAPROMEDIA S.R.L. (CF: 10324241008)
</t>
  </si>
  <si>
    <t>ULTRAPROMEDIA S.R.L. (CF: 10324241008)</t>
  </si>
  <si>
    <t>Fornitura e posa in opera tende presso sede di Via Finocchiaro aprile 1 Genova (GE)</t>
  </si>
  <si>
    <t xml:space="preserve">OK UFFICIO ARREDAMENTO SRL (CF: 01078930094)
TENDE SRL (CF: 02255370997)
</t>
  </si>
  <si>
    <t>OK UFFICIO ARREDAMENTO SRL (CF: 01078930094)</t>
  </si>
  <si>
    <t>Servizio di reception/portierato DR Liguria Via Fiume GE 20.09.2022_19.09.2023</t>
  </si>
  <si>
    <t xml:space="preserve">COLOMBO SRL - VIGILANZA PRIVATA (CF: 01905620991)
COOP.GE (CF: 00870870102)
IL RASTRELLO - COOP. SOC. A R.L. ONLUS (CF: 02689670103)
LA PORTUALE SRL - ISTITUTO DI VIGILANZA (CF: 00874760101)
SECURITY SYSTEM (CF: 02631970999)
</t>
  </si>
  <si>
    <t>LA PORTUALE SRL - ISTITUTO DI VIGILANZA (CF: 00874760101)</t>
  </si>
  <si>
    <t>Fornitura volume materie giuridiche per DPGE UTGE1</t>
  </si>
  <si>
    <t>ACQUISTO SCHERMI IN PLEXIGLASS LIGURIA</t>
  </si>
  <si>
    <t xml:space="preserve">ITALFOR SRL (CF: 01212750762)
</t>
  </si>
  <si>
    <t>ITALFOR SRL (CF: 01212750762)</t>
  </si>
  <si>
    <t>FORNITURA E POSA IN OPERA CARTELLONISTICA VIA FINOCCHIARO GENOVA</t>
  </si>
  <si>
    <t xml:space="preserve">AIP SRL (CF: 02186840993)
</t>
  </si>
  <si>
    <t>AIP SRL (CF: 02186840993)</t>
  </si>
  <si>
    <t>Acquisto DPI - distributori gel e gel - Sedi Liguria AgE</t>
  </si>
  <si>
    <t xml:space="preserve">GIOCHEMICA SRL (CF: 04051160234)
</t>
  </si>
  <si>
    <t>GIOCHEMICA SRL (CF: 04051160234)</t>
  </si>
  <si>
    <t>Acquisto DPI - mascherine FFP2 - Sedi Liguria AgE</t>
  </si>
  <si>
    <t xml:space="preserve">MANTA SRL (CF: 01011250105)
</t>
  </si>
  <si>
    <t>MANTA SRL (CF: 01011250105)</t>
  </si>
  <si>
    <t>Acquisto DPI - spray germicida - Sedi Liguria AgE</t>
  </si>
  <si>
    <t xml:space="preserve">CERICHEM BIOPHARM SRL (CF: 03728930714)
</t>
  </si>
  <si>
    <t>CERICHEM BIOPHARM SRL (CF: 03728930714)</t>
  </si>
  <si>
    <t>Imperia Viale Matteotti - bonifica aree verdi</t>
  </si>
  <si>
    <t xml:space="preserve">GIULIANO GARDEN DI CALZIA GIULIANO (CF: CLZGLN61E17E290U)
</t>
  </si>
  <si>
    <t>GIULIANO GARDEN DI CALZIA GIULIANO (CF: CLZGLN61E17E290U)</t>
  </si>
  <si>
    <t>lavori di carotaggio ed indagini geognostiche e chimiche da eseguire presso lâ€™Immobile di Viale Matteotti 161 Imperia (IM)</t>
  </si>
  <si>
    <t xml:space="preserve">GEOFISICA E AMBIENTE SRLS (CF: 02588190062)
</t>
  </si>
  <si>
    <t>GEOFISICA E AMBIENTE SRLS (CF: 02588190062)</t>
  </si>
  <si>
    <t>Buoni pasto 9 - Lotto 4 DAY Ristoservice</t>
  </si>
  <si>
    <t xml:space="preserve">DAY RISTOSERVICE S.P.A. (CF: 03543000370)
</t>
  </si>
  <si>
    <t>DAY RISTOSERVICE S.P.A. (CF: 03543000370)</t>
  </si>
  <si>
    <t>bonifica locale ex deposito combustibile Viale Matteotti giÃ  sede UPT Imperia</t>
  </si>
  <si>
    <t xml:space="preserve">ECOLIFE SERVIZI AMBIENTALI SRL (CF: 01462690098)
</t>
  </si>
  <si>
    <t>ECOLIFE SERVIZI AMBIENTALI SRL (CF: 01462690098)</t>
  </si>
  <si>
    <t>Fornitura gas-metano per gli uffici Ade Liguria Dic2022/Nov2023</t>
  </si>
  <si>
    <t xml:space="preserve">AGSM ENERGIA SPA (CF: 02968430237)
</t>
  </si>
  <si>
    <t>AGSM ENERGIA SPA (CF: 02968430237)</t>
  </si>
  <si>
    <t>Corso di formazione per â€œResponsabili della gestione della presenza di materiali contenenti amianto</t>
  </si>
  <si>
    <t xml:space="preserve">ISVAP DI MANISCALCO PIERA SILVANA (CF: MNSPSL53C53D969J)
</t>
  </si>
  <si>
    <t>ISVAP DI MANISCALCO PIERA SILVANA (CF: MNSPSL53C53D969J)</t>
  </si>
  <si>
    <t>Fornitura DPI - visiere protettive per Uffici Liguria</t>
  </si>
  <si>
    <t>Servizio riguardante manutenzioni straordinarie aggiuntive integrazione sistema audio video sala c.d. della ruota Via Fiume Genova</t>
  </si>
  <si>
    <t>Acquisto rotolini eliminacode</t>
  </si>
  <si>
    <t>ATTO AGGIUNTIVO AL CONTRATTO ESECUTIVO PROT. 5593 FORNITURA CARTA VALSECCHI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</si>
</sst>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"69049229E2"</f>
        <v>69049229E2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42767</v>
      </c>
      <c r="J3" s="2">
        <v>43131</v>
      </c>
      <c r="K3">
        <v>108953.45</v>
      </c>
    </row>
    <row r="4" spans="1:11" x14ac:dyDescent="0.25">
      <c r="A4" t="str">
        <f>"ZE50DB9FF4"</f>
        <v>ZE50DB9FF4</v>
      </c>
      <c r="B4" t="str">
        <f t="shared" si="0"/>
        <v>06363391001</v>
      </c>
      <c r="C4" t="s">
        <v>16</v>
      </c>
      <c r="D4" t="s">
        <v>21</v>
      </c>
      <c r="E4" t="s">
        <v>22</v>
      </c>
      <c r="F4" s="1" t="s">
        <v>23</v>
      </c>
      <c r="G4" t="s">
        <v>24</v>
      </c>
      <c r="H4">
        <v>21850</v>
      </c>
      <c r="I4" s="2">
        <v>41891</v>
      </c>
      <c r="J4" s="2">
        <v>42916</v>
      </c>
      <c r="K4">
        <v>4545.2700000000004</v>
      </c>
    </row>
    <row r="5" spans="1:11" x14ac:dyDescent="0.25">
      <c r="A5" t="str">
        <f>"Z6321C0C30"</f>
        <v>Z6321C0C30</v>
      </c>
      <c r="B5" t="str">
        <f t="shared" si="0"/>
        <v>06363391001</v>
      </c>
      <c r="C5" t="s">
        <v>16</v>
      </c>
      <c r="D5" t="s">
        <v>25</v>
      </c>
      <c r="E5" t="s">
        <v>18</v>
      </c>
      <c r="F5" s="1" t="s">
        <v>26</v>
      </c>
      <c r="G5" t="s">
        <v>27</v>
      </c>
      <c r="H5">
        <v>6303.36</v>
      </c>
      <c r="I5" s="2">
        <v>43144</v>
      </c>
      <c r="J5" s="2">
        <v>44604</v>
      </c>
      <c r="K5">
        <v>6303.36</v>
      </c>
    </row>
    <row r="6" spans="1:11" x14ac:dyDescent="0.25">
      <c r="A6" t="str">
        <f>"7355702550"</f>
        <v>7355702550</v>
      </c>
      <c r="B6" t="str">
        <f t="shared" si="0"/>
        <v>06363391001</v>
      </c>
      <c r="C6" t="s">
        <v>16</v>
      </c>
      <c r="D6" t="s">
        <v>28</v>
      </c>
      <c r="E6" t="s">
        <v>18</v>
      </c>
      <c r="F6" s="1" t="s">
        <v>29</v>
      </c>
      <c r="G6" t="s">
        <v>30</v>
      </c>
      <c r="H6">
        <v>0</v>
      </c>
      <c r="I6" s="2">
        <v>43191</v>
      </c>
      <c r="J6" s="2">
        <v>43555</v>
      </c>
      <c r="K6">
        <v>346903.57</v>
      </c>
    </row>
    <row r="7" spans="1:11" x14ac:dyDescent="0.25">
      <c r="A7" t="str">
        <f>"7476325A8E"</f>
        <v>7476325A8E</v>
      </c>
      <c r="B7" t="str">
        <f t="shared" si="0"/>
        <v>06363391001</v>
      </c>
      <c r="C7" t="s">
        <v>16</v>
      </c>
      <c r="D7" t="s">
        <v>31</v>
      </c>
      <c r="E7" t="s">
        <v>18</v>
      </c>
      <c r="F7" s="1" t="s">
        <v>26</v>
      </c>
      <c r="G7" t="s">
        <v>27</v>
      </c>
      <c r="H7">
        <v>50426.879999999997</v>
      </c>
      <c r="I7" s="2">
        <v>43278</v>
      </c>
      <c r="J7" s="2">
        <v>44738</v>
      </c>
      <c r="K7">
        <v>50427.040000000001</v>
      </c>
    </row>
    <row r="8" spans="1:11" x14ac:dyDescent="0.25">
      <c r="A8" t="str">
        <f>"7336948107"</f>
        <v>7336948107</v>
      </c>
      <c r="B8" t="str">
        <f t="shared" si="0"/>
        <v>06363391001</v>
      </c>
      <c r="C8" t="s">
        <v>16</v>
      </c>
      <c r="D8" t="s">
        <v>32</v>
      </c>
      <c r="E8" t="s">
        <v>18</v>
      </c>
      <c r="F8" s="1" t="s">
        <v>33</v>
      </c>
      <c r="G8" t="s">
        <v>34</v>
      </c>
      <c r="H8">
        <v>2984945.04</v>
      </c>
      <c r="I8" s="2">
        <v>43108</v>
      </c>
      <c r="J8" s="2">
        <v>44216</v>
      </c>
      <c r="K8">
        <v>2094932.96</v>
      </c>
    </row>
    <row r="9" spans="1:11" x14ac:dyDescent="0.25">
      <c r="A9" t="str">
        <f>"Z792793B0A"</f>
        <v>Z792793B0A</v>
      </c>
      <c r="B9" t="str">
        <f t="shared" si="0"/>
        <v>06363391001</v>
      </c>
      <c r="C9" t="s">
        <v>16</v>
      </c>
      <c r="D9" t="s">
        <v>35</v>
      </c>
      <c r="E9" t="s">
        <v>18</v>
      </c>
      <c r="F9" s="1" t="s">
        <v>36</v>
      </c>
      <c r="G9" t="s">
        <v>37</v>
      </c>
      <c r="H9">
        <v>0</v>
      </c>
      <c r="I9" s="2">
        <v>43542</v>
      </c>
      <c r="J9" s="2">
        <v>44637</v>
      </c>
      <c r="K9">
        <v>3436.47</v>
      </c>
    </row>
    <row r="10" spans="1:11" x14ac:dyDescent="0.25">
      <c r="A10" t="str">
        <f>"Z5C2A345AC"</f>
        <v>Z5C2A345AC</v>
      </c>
      <c r="B10" t="str">
        <f t="shared" si="0"/>
        <v>06363391001</v>
      </c>
      <c r="C10" t="s">
        <v>16</v>
      </c>
      <c r="D10" t="s">
        <v>38</v>
      </c>
      <c r="E10" t="s">
        <v>18</v>
      </c>
      <c r="F10" s="1" t="s">
        <v>39</v>
      </c>
      <c r="G10" t="s">
        <v>40</v>
      </c>
      <c r="H10">
        <v>2571.84</v>
      </c>
      <c r="I10" s="2">
        <v>43798</v>
      </c>
      <c r="J10" s="2">
        <v>45258</v>
      </c>
      <c r="K10">
        <v>1928.88</v>
      </c>
    </row>
    <row r="11" spans="1:11" x14ac:dyDescent="0.25">
      <c r="A11" t="str">
        <f>"Z39291A4F2"</f>
        <v>Z39291A4F2</v>
      </c>
      <c r="B11" t="str">
        <f t="shared" si="0"/>
        <v>06363391001</v>
      </c>
      <c r="C11" t="s">
        <v>16</v>
      </c>
      <c r="D11" t="s">
        <v>41</v>
      </c>
      <c r="E11" t="s">
        <v>42</v>
      </c>
      <c r="F11" s="1" t="s">
        <v>19</v>
      </c>
      <c r="G11" t="s">
        <v>20</v>
      </c>
      <c r="H11">
        <v>0</v>
      </c>
      <c r="I11" s="2">
        <v>43749</v>
      </c>
      <c r="J11" s="2">
        <v>47483</v>
      </c>
      <c r="K11">
        <v>2502.84</v>
      </c>
    </row>
    <row r="12" spans="1:11" x14ac:dyDescent="0.25">
      <c r="A12" t="str">
        <f>"8139263C4C"</f>
        <v>8139263C4C</v>
      </c>
      <c r="B12" t="str">
        <f t="shared" si="0"/>
        <v>06363391001</v>
      </c>
      <c r="C12" t="s">
        <v>16</v>
      </c>
      <c r="D12" t="s">
        <v>43</v>
      </c>
      <c r="E12" t="s">
        <v>22</v>
      </c>
      <c r="F12" s="1" t="s">
        <v>44</v>
      </c>
      <c r="G12" t="s">
        <v>45</v>
      </c>
      <c r="H12">
        <v>107174.69</v>
      </c>
      <c r="I12" s="2">
        <v>43892</v>
      </c>
      <c r="J12" s="2">
        <v>44620</v>
      </c>
      <c r="K12">
        <v>107174.69</v>
      </c>
    </row>
    <row r="13" spans="1:11" x14ac:dyDescent="0.25">
      <c r="A13" t="str">
        <f>"8144298751"</f>
        <v>8144298751</v>
      </c>
      <c r="B13" t="str">
        <f t="shared" si="0"/>
        <v>06363391001</v>
      </c>
      <c r="C13" t="s">
        <v>16</v>
      </c>
      <c r="D13" t="s">
        <v>46</v>
      </c>
      <c r="E13" t="s">
        <v>22</v>
      </c>
      <c r="F13" s="1" t="s">
        <v>47</v>
      </c>
      <c r="G13" t="s">
        <v>48</v>
      </c>
      <c r="H13">
        <v>176514.43</v>
      </c>
      <c r="I13" s="2">
        <v>43892</v>
      </c>
      <c r="J13" s="2">
        <v>44620</v>
      </c>
      <c r="K13">
        <v>176514.43</v>
      </c>
    </row>
    <row r="14" spans="1:11" x14ac:dyDescent="0.25">
      <c r="A14" t="str">
        <f>"8377282FC9"</f>
        <v>8377282FC9</v>
      </c>
      <c r="B14" t="str">
        <f t="shared" si="0"/>
        <v>06363391001</v>
      </c>
      <c r="C14" t="s">
        <v>16</v>
      </c>
      <c r="D14" t="s">
        <v>49</v>
      </c>
      <c r="E14" t="s">
        <v>18</v>
      </c>
      <c r="F14" s="1" t="s">
        <v>39</v>
      </c>
      <c r="G14" t="s">
        <v>40</v>
      </c>
      <c r="H14">
        <v>61089.599999999999</v>
      </c>
      <c r="I14" s="2">
        <v>43886</v>
      </c>
      <c r="J14" s="2">
        <v>45346</v>
      </c>
      <c r="K14">
        <v>38181</v>
      </c>
    </row>
    <row r="15" spans="1:11" x14ac:dyDescent="0.25">
      <c r="A15" t="str">
        <f>"70216408A0"</f>
        <v>70216408A0</v>
      </c>
      <c r="B15" t="str">
        <f t="shared" si="0"/>
        <v>06363391001</v>
      </c>
      <c r="C15" t="s">
        <v>16</v>
      </c>
      <c r="D15" t="s">
        <v>50</v>
      </c>
      <c r="E15" t="s">
        <v>18</v>
      </c>
      <c r="F15" s="1" t="s">
        <v>51</v>
      </c>
      <c r="G15" t="s">
        <v>52</v>
      </c>
      <c r="H15">
        <v>3316321.33</v>
      </c>
      <c r="I15" s="2">
        <v>42826</v>
      </c>
      <c r="J15" s="2">
        <v>44249</v>
      </c>
      <c r="K15">
        <v>2007817.83</v>
      </c>
    </row>
    <row r="16" spans="1:11" x14ac:dyDescent="0.25">
      <c r="A16" t="str">
        <f>"Z8D2C1A831"</f>
        <v>Z8D2C1A831</v>
      </c>
      <c r="B16" t="str">
        <f t="shared" si="0"/>
        <v>06363391001</v>
      </c>
      <c r="C16" t="s">
        <v>16</v>
      </c>
      <c r="D16" t="s">
        <v>53</v>
      </c>
      <c r="E16" t="s">
        <v>42</v>
      </c>
      <c r="F16" s="1" t="s">
        <v>54</v>
      </c>
      <c r="G16" t="s">
        <v>55</v>
      </c>
      <c r="H16">
        <v>37058.339999999997</v>
      </c>
      <c r="I16" s="2">
        <v>44025</v>
      </c>
      <c r="J16" s="2">
        <v>44561</v>
      </c>
      <c r="K16">
        <v>17769.650000000001</v>
      </c>
    </row>
    <row r="17" spans="1:11" x14ac:dyDescent="0.25">
      <c r="A17" t="str">
        <f>"ZBA2D46AE4"</f>
        <v>ZBA2D46AE4</v>
      </c>
      <c r="B17" t="str">
        <f t="shared" si="0"/>
        <v>06363391001</v>
      </c>
      <c r="C17" t="s">
        <v>16</v>
      </c>
      <c r="D17" t="s">
        <v>56</v>
      </c>
      <c r="E17" t="s">
        <v>22</v>
      </c>
      <c r="F17" s="1" t="s">
        <v>57</v>
      </c>
      <c r="G17" t="s">
        <v>58</v>
      </c>
      <c r="H17">
        <v>13511.5</v>
      </c>
      <c r="I17" s="2">
        <v>44063</v>
      </c>
      <c r="J17" s="2">
        <v>44792</v>
      </c>
      <c r="K17">
        <v>12500.29</v>
      </c>
    </row>
    <row r="18" spans="1:11" x14ac:dyDescent="0.25">
      <c r="A18" t="str">
        <f>"Z442E1B0C4"</f>
        <v>Z442E1B0C4</v>
      </c>
      <c r="B18" t="str">
        <f t="shared" si="0"/>
        <v>06363391001</v>
      </c>
      <c r="C18" t="s">
        <v>16</v>
      </c>
      <c r="D18" t="s">
        <v>59</v>
      </c>
      <c r="E18" t="s">
        <v>42</v>
      </c>
      <c r="F18" s="1" t="s">
        <v>60</v>
      </c>
      <c r="G18" t="s">
        <v>61</v>
      </c>
      <c r="H18">
        <v>3780</v>
      </c>
      <c r="I18" s="2">
        <v>44076</v>
      </c>
      <c r="J18" s="2">
        <v>44134</v>
      </c>
      <c r="K18">
        <v>3780</v>
      </c>
    </row>
    <row r="19" spans="1:11" x14ac:dyDescent="0.25">
      <c r="A19" t="str">
        <f>"8443989827"</f>
        <v>8443989827</v>
      </c>
      <c r="B19" t="str">
        <f t="shared" si="0"/>
        <v>06363391001</v>
      </c>
      <c r="C19" t="s">
        <v>16</v>
      </c>
      <c r="D19" t="s">
        <v>62</v>
      </c>
      <c r="E19" t="s">
        <v>18</v>
      </c>
      <c r="F19" s="1" t="s">
        <v>63</v>
      </c>
      <c r="G19" t="s">
        <v>64</v>
      </c>
      <c r="H19">
        <v>247138.7</v>
      </c>
      <c r="I19" s="2">
        <v>44097</v>
      </c>
      <c r="J19" s="2">
        <v>45031</v>
      </c>
      <c r="K19">
        <v>213230.46</v>
      </c>
    </row>
    <row r="20" spans="1:11" x14ac:dyDescent="0.25">
      <c r="A20" t="str">
        <f>"85234648FF"</f>
        <v>85234648FF</v>
      </c>
      <c r="B20" t="str">
        <f t="shared" si="0"/>
        <v>06363391001</v>
      </c>
      <c r="C20" t="s">
        <v>16</v>
      </c>
      <c r="D20" t="s">
        <v>65</v>
      </c>
      <c r="E20" t="s">
        <v>18</v>
      </c>
      <c r="F20" s="1" t="s">
        <v>66</v>
      </c>
      <c r="G20" t="s">
        <v>67</v>
      </c>
      <c r="H20">
        <v>1395594.48</v>
      </c>
      <c r="I20" s="2">
        <v>44172</v>
      </c>
      <c r="J20" s="2">
        <v>44901</v>
      </c>
      <c r="K20">
        <v>1158001.32</v>
      </c>
    </row>
    <row r="21" spans="1:11" x14ac:dyDescent="0.25">
      <c r="A21" t="str">
        <f>"ZD32EE9263"</f>
        <v>ZD32EE9263</v>
      </c>
      <c r="B21" t="str">
        <f t="shared" si="0"/>
        <v>06363391001</v>
      </c>
      <c r="C21" t="s">
        <v>16</v>
      </c>
      <c r="D21" t="s">
        <v>68</v>
      </c>
      <c r="E21" t="s">
        <v>42</v>
      </c>
      <c r="F21" s="1" t="s">
        <v>69</v>
      </c>
      <c r="G21" t="s">
        <v>70</v>
      </c>
      <c r="H21">
        <v>15600</v>
      </c>
      <c r="I21" s="2">
        <v>44166</v>
      </c>
      <c r="J21" s="2">
        <v>45626</v>
      </c>
      <c r="K21">
        <v>8950</v>
      </c>
    </row>
    <row r="22" spans="1:11" x14ac:dyDescent="0.25">
      <c r="A22" t="str">
        <f>"Z542E56159"</f>
        <v>Z542E56159</v>
      </c>
      <c r="B22" t="str">
        <f t="shared" si="0"/>
        <v>06363391001</v>
      </c>
      <c r="C22" t="s">
        <v>16</v>
      </c>
      <c r="D22" t="s">
        <v>71</v>
      </c>
      <c r="E22" t="s">
        <v>18</v>
      </c>
      <c r="F22" s="1" t="s">
        <v>39</v>
      </c>
      <c r="G22" t="s">
        <v>40</v>
      </c>
      <c r="H22">
        <v>7873.6</v>
      </c>
      <c r="I22" s="2">
        <v>44091</v>
      </c>
      <c r="J22" s="2">
        <v>45551</v>
      </c>
      <c r="K22">
        <v>3936.8</v>
      </c>
    </row>
    <row r="23" spans="1:11" x14ac:dyDescent="0.25">
      <c r="A23" t="str">
        <f>"8464201F9D"</f>
        <v>8464201F9D</v>
      </c>
      <c r="B23" t="str">
        <f t="shared" si="0"/>
        <v>06363391001</v>
      </c>
      <c r="C23" t="s">
        <v>16</v>
      </c>
      <c r="D23" t="s">
        <v>72</v>
      </c>
      <c r="E23" t="s">
        <v>18</v>
      </c>
      <c r="F23" s="1" t="s">
        <v>73</v>
      </c>
      <c r="G23" t="s">
        <v>74</v>
      </c>
      <c r="H23">
        <v>0</v>
      </c>
      <c r="I23" s="2">
        <v>44166</v>
      </c>
      <c r="J23" s="2">
        <v>44530</v>
      </c>
      <c r="K23">
        <v>125081.69</v>
      </c>
    </row>
    <row r="24" spans="1:11" x14ac:dyDescent="0.25">
      <c r="A24" t="str">
        <f>"86094620CD"</f>
        <v>86094620CD</v>
      </c>
      <c r="B24" t="str">
        <f t="shared" si="0"/>
        <v>06363391001</v>
      </c>
      <c r="C24" t="s">
        <v>16</v>
      </c>
      <c r="D24" t="s">
        <v>75</v>
      </c>
      <c r="E24" t="s">
        <v>18</v>
      </c>
      <c r="F24" s="1" t="s">
        <v>76</v>
      </c>
      <c r="G24" t="s">
        <v>77</v>
      </c>
      <c r="H24">
        <v>52986.42</v>
      </c>
      <c r="I24" s="2">
        <v>44230</v>
      </c>
      <c r="J24" s="2">
        <v>44959</v>
      </c>
      <c r="K24">
        <v>16589.95</v>
      </c>
    </row>
    <row r="25" spans="1:11" x14ac:dyDescent="0.25">
      <c r="A25" t="str">
        <f>"8630033087"</f>
        <v>8630033087</v>
      </c>
      <c r="B25" t="str">
        <f t="shared" si="0"/>
        <v>06363391001</v>
      </c>
      <c r="C25" t="s">
        <v>16</v>
      </c>
      <c r="D25" t="s">
        <v>78</v>
      </c>
      <c r="E25" t="s">
        <v>18</v>
      </c>
      <c r="F25" s="1" t="s">
        <v>29</v>
      </c>
      <c r="G25" t="s">
        <v>30</v>
      </c>
      <c r="H25">
        <v>0</v>
      </c>
      <c r="I25" s="2">
        <v>44317</v>
      </c>
      <c r="J25" s="2">
        <v>44681</v>
      </c>
      <c r="K25">
        <v>279046.15000000002</v>
      </c>
    </row>
    <row r="26" spans="1:11" x14ac:dyDescent="0.25">
      <c r="A26" t="str">
        <f>"Z93305F391"</f>
        <v>Z93305F391</v>
      </c>
      <c r="B26" t="str">
        <f t="shared" si="0"/>
        <v>06363391001</v>
      </c>
      <c r="C26" t="s">
        <v>16</v>
      </c>
      <c r="D26" t="s">
        <v>79</v>
      </c>
      <c r="E26" t="s">
        <v>42</v>
      </c>
      <c r="F26" s="1" t="s">
        <v>80</v>
      </c>
      <c r="G26" t="s">
        <v>81</v>
      </c>
      <c r="H26">
        <v>1515</v>
      </c>
      <c r="I26" s="2">
        <v>44236</v>
      </c>
      <c r="J26" s="2">
        <v>45350</v>
      </c>
      <c r="K26">
        <v>1010</v>
      </c>
    </row>
    <row r="27" spans="1:11" x14ac:dyDescent="0.25">
      <c r="A27" t="str">
        <f>"86054978C5"</f>
        <v>86054978C5</v>
      </c>
      <c r="B27" t="str">
        <f t="shared" si="0"/>
        <v>06363391001</v>
      </c>
      <c r="C27" t="s">
        <v>16</v>
      </c>
      <c r="D27" t="s">
        <v>82</v>
      </c>
      <c r="E27" t="s">
        <v>22</v>
      </c>
      <c r="F27" s="1" t="s">
        <v>83</v>
      </c>
      <c r="G27" t="s">
        <v>84</v>
      </c>
      <c r="H27">
        <v>74000</v>
      </c>
      <c r="I27" s="2">
        <v>44266</v>
      </c>
      <c r="J27" s="2">
        <v>44561</v>
      </c>
      <c r="K27">
        <v>24362.2</v>
      </c>
    </row>
    <row r="28" spans="1:11" x14ac:dyDescent="0.25">
      <c r="A28" t="str">
        <f>"86666097FD"</f>
        <v>86666097FD</v>
      </c>
      <c r="B28" t="str">
        <f t="shared" si="0"/>
        <v>06363391001</v>
      </c>
      <c r="C28" t="s">
        <v>16</v>
      </c>
      <c r="D28" t="s">
        <v>85</v>
      </c>
      <c r="E28" t="s">
        <v>18</v>
      </c>
      <c r="F28" s="1" t="s">
        <v>86</v>
      </c>
      <c r="G28" t="s">
        <v>87</v>
      </c>
      <c r="H28">
        <v>387936.26</v>
      </c>
      <c r="I28" s="2">
        <v>44278</v>
      </c>
      <c r="J28" s="2">
        <v>45738</v>
      </c>
      <c r="K28">
        <v>260017.1</v>
      </c>
    </row>
    <row r="29" spans="1:11" x14ac:dyDescent="0.25">
      <c r="A29" t="str">
        <f>"Z0331382D5"</f>
        <v>Z0331382D5</v>
      </c>
      <c r="B29" t="str">
        <f t="shared" si="0"/>
        <v>06363391001</v>
      </c>
      <c r="C29" t="s">
        <v>16</v>
      </c>
      <c r="D29" t="s">
        <v>88</v>
      </c>
      <c r="E29" t="s">
        <v>42</v>
      </c>
      <c r="F29" s="1" t="s">
        <v>89</v>
      </c>
      <c r="G29" t="s">
        <v>90</v>
      </c>
      <c r="H29">
        <v>4000</v>
      </c>
      <c r="I29" s="2">
        <v>44292</v>
      </c>
      <c r="J29" s="2">
        <v>44656</v>
      </c>
      <c r="K29">
        <v>2945.15</v>
      </c>
    </row>
    <row r="30" spans="1:11" x14ac:dyDescent="0.25">
      <c r="A30" t="str">
        <f>"ZA9314BB3E"</f>
        <v>ZA9314BB3E</v>
      </c>
      <c r="B30" t="str">
        <f t="shared" si="0"/>
        <v>06363391001</v>
      </c>
      <c r="C30" t="s">
        <v>16</v>
      </c>
      <c r="D30" t="s">
        <v>91</v>
      </c>
      <c r="E30" t="s">
        <v>42</v>
      </c>
      <c r="F30" s="1" t="s">
        <v>92</v>
      </c>
      <c r="G30" t="s">
        <v>93</v>
      </c>
      <c r="H30">
        <v>2400</v>
      </c>
      <c r="I30" s="2">
        <v>44295</v>
      </c>
      <c r="J30" s="2">
        <v>45024</v>
      </c>
      <c r="K30">
        <v>2200</v>
      </c>
    </row>
    <row r="31" spans="1:11" x14ac:dyDescent="0.25">
      <c r="A31" t="str">
        <f>"Z2E3021D5E"</f>
        <v>Z2E3021D5E</v>
      </c>
      <c r="B31" t="str">
        <f t="shared" si="0"/>
        <v>06363391001</v>
      </c>
      <c r="C31" t="s">
        <v>16</v>
      </c>
      <c r="D31" t="s">
        <v>94</v>
      </c>
      <c r="E31" t="s">
        <v>42</v>
      </c>
      <c r="F31" s="1" t="s">
        <v>95</v>
      </c>
      <c r="G31" t="s">
        <v>96</v>
      </c>
      <c r="H31">
        <v>22898.68</v>
      </c>
      <c r="I31" s="2">
        <v>44242</v>
      </c>
      <c r="J31" s="2">
        <v>44399</v>
      </c>
      <c r="K31">
        <v>22761.3</v>
      </c>
    </row>
    <row r="32" spans="1:11" x14ac:dyDescent="0.25">
      <c r="A32" t="str">
        <f>"8659696F31"</f>
        <v>8659696F31</v>
      </c>
      <c r="B32" t="str">
        <f t="shared" si="0"/>
        <v>06363391001</v>
      </c>
      <c r="C32" t="s">
        <v>16</v>
      </c>
      <c r="D32" t="s">
        <v>97</v>
      </c>
      <c r="E32" t="s">
        <v>22</v>
      </c>
      <c r="F32" s="1" t="s">
        <v>98</v>
      </c>
      <c r="G32" t="s">
        <v>99</v>
      </c>
      <c r="H32">
        <v>26852</v>
      </c>
      <c r="I32" s="2">
        <v>44354</v>
      </c>
      <c r="J32" s="2">
        <v>44561</v>
      </c>
      <c r="K32">
        <v>26852</v>
      </c>
    </row>
    <row r="33" spans="1:11" x14ac:dyDescent="0.25">
      <c r="A33" t="str">
        <f>"8827038E2E"</f>
        <v>8827038E2E</v>
      </c>
      <c r="B33" t="str">
        <f t="shared" si="0"/>
        <v>06363391001</v>
      </c>
      <c r="C33" t="s">
        <v>16</v>
      </c>
      <c r="D33" t="s">
        <v>100</v>
      </c>
      <c r="E33" t="s">
        <v>42</v>
      </c>
      <c r="F33" s="1" t="s">
        <v>101</v>
      </c>
      <c r="G33" t="s">
        <v>102</v>
      </c>
      <c r="H33">
        <v>54877.2</v>
      </c>
      <c r="I33" s="2">
        <v>44454</v>
      </c>
      <c r="J33" s="2">
        <v>45185</v>
      </c>
      <c r="K33">
        <v>28994.33</v>
      </c>
    </row>
    <row r="34" spans="1:11" x14ac:dyDescent="0.25">
      <c r="A34" t="str">
        <f>"Z0632D7651"</f>
        <v>Z0632D7651</v>
      </c>
      <c r="B34" t="str">
        <f t="shared" si="0"/>
        <v>06363391001</v>
      </c>
      <c r="C34" t="s">
        <v>16</v>
      </c>
      <c r="D34" t="s">
        <v>103</v>
      </c>
      <c r="E34" t="s">
        <v>42</v>
      </c>
      <c r="F34" s="1" t="s">
        <v>104</v>
      </c>
      <c r="G34" t="s">
        <v>105</v>
      </c>
      <c r="H34">
        <v>4900</v>
      </c>
      <c r="I34" s="2">
        <v>44435</v>
      </c>
      <c r="J34" s="2">
        <v>44799</v>
      </c>
      <c r="K34">
        <v>4887.8</v>
      </c>
    </row>
    <row r="35" spans="1:11" x14ac:dyDescent="0.25">
      <c r="A35" t="str">
        <f>"ZBB32C9688"</f>
        <v>ZBB32C9688</v>
      </c>
      <c r="B35" t="str">
        <f t="shared" ref="B35:B66" si="1">"06363391001"</f>
        <v>06363391001</v>
      </c>
      <c r="C35" t="s">
        <v>16</v>
      </c>
      <c r="D35" t="s">
        <v>106</v>
      </c>
      <c r="E35" t="s">
        <v>42</v>
      </c>
      <c r="F35" s="1" t="s">
        <v>107</v>
      </c>
      <c r="G35" t="s">
        <v>108</v>
      </c>
      <c r="H35">
        <v>39751.9</v>
      </c>
      <c r="I35" s="2">
        <v>44440</v>
      </c>
      <c r="J35" s="2">
        <v>44796</v>
      </c>
      <c r="K35">
        <v>33092.57</v>
      </c>
    </row>
    <row r="36" spans="1:11" x14ac:dyDescent="0.25">
      <c r="A36" t="str">
        <f>"Z9432CA779"</f>
        <v>Z9432CA779</v>
      </c>
      <c r="B36" t="str">
        <f t="shared" si="1"/>
        <v>06363391001</v>
      </c>
      <c r="C36" t="s">
        <v>16</v>
      </c>
      <c r="D36" t="s">
        <v>109</v>
      </c>
      <c r="E36" t="s">
        <v>42</v>
      </c>
      <c r="F36" s="1" t="s">
        <v>110</v>
      </c>
      <c r="G36" t="s">
        <v>111</v>
      </c>
      <c r="H36">
        <v>25177.37</v>
      </c>
      <c r="I36" s="2">
        <v>44440</v>
      </c>
      <c r="J36" s="2">
        <v>44799</v>
      </c>
      <c r="K36">
        <v>6920.35</v>
      </c>
    </row>
    <row r="37" spans="1:11" x14ac:dyDescent="0.25">
      <c r="A37" t="str">
        <f>"ZD132CBFC2"</f>
        <v>ZD132CBFC2</v>
      </c>
      <c r="B37" t="str">
        <f t="shared" si="1"/>
        <v>06363391001</v>
      </c>
      <c r="C37" t="s">
        <v>16</v>
      </c>
      <c r="D37" t="s">
        <v>112</v>
      </c>
      <c r="E37" t="s">
        <v>42</v>
      </c>
      <c r="F37" s="1" t="s">
        <v>113</v>
      </c>
      <c r="G37" t="s">
        <v>64</v>
      </c>
      <c r="H37">
        <v>25979.200000000001</v>
      </c>
      <c r="I37" s="2">
        <v>44459</v>
      </c>
      <c r="J37" s="2">
        <v>44823</v>
      </c>
      <c r="K37">
        <v>23268.87</v>
      </c>
    </row>
    <row r="38" spans="1:11" x14ac:dyDescent="0.25">
      <c r="A38" t="str">
        <f>"Z3832F2B5B"</f>
        <v>Z3832F2B5B</v>
      </c>
      <c r="B38" t="str">
        <f t="shared" si="1"/>
        <v>06363391001</v>
      </c>
      <c r="C38" t="s">
        <v>16</v>
      </c>
      <c r="D38" t="s">
        <v>114</v>
      </c>
      <c r="E38" t="s">
        <v>18</v>
      </c>
      <c r="F38" s="1" t="s">
        <v>115</v>
      </c>
      <c r="G38" t="s">
        <v>116</v>
      </c>
      <c r="H38">
        <v>21492</v>
      </c>
      <c r="I38" s="2">
        <v>44454</v>
      </c>
      <c r="J38" s="2">
        <v>44500</v>
      </c>
      <c r="K38">
        <v>21492</v>
      </c>
    </row>
    <row r="39" spans="1:11" x14ac:dyDescent="0.25">
      <c r="A39" t="str">
        <f>"891325283B"</f>
        <v>891325283B</v>
      </c>
      <c r="B39" t="str">
        <f t="shared" si="1"/>
        <v>06363391001</v>
      </c>
      <c r="C39" t="s">
        <v>16</v>
      </c>
      <c r="D39" t="s">
        <v>117</v>
      </c>
      <c r="E39" t="s">
        <v>18</v>
      </c>
      <c r="F39" s="1" t="s">
        <v>118</v>
      </c>
      <c r="G39" t="s">
        <v>119</v>
      </c>
      <c r="H39">
        <v>0</v>
      </c>
      <c r="I39" s="2">
        <v>44531</v>
      </c>
      <c r="J39" s="2">
        <v>44895</v>
      </c>
      <c r="K39">
        <v>244325.13</v>
      </c>
    </row>
    <row r="40" spans="1:11" x14ac:dyDescent="0.25">
      <c r="A40" t="str">
        <f>"88292553B8"</f>
        <v>88292553B8</v>
      </c>
      <c r="B40" t="str">
        <f t="shared" si="1"/>
        <v>06363391001</v>
      </c>
      <c r="C40" t="s">
        <v>16</v>
      </c>
      <c r="D40" t="s">
        <v>120</v>
      </c>
      <c r="E40" t="s">
        <v>42</v>
      </c>
      <c r="F40" s="1" t="s">
        <v>121</v>
      </c>
      <c r="G40" t="s">
        <v>122</v>
      </c>
      <c r="H40">
        <v>100300</v>
      </c>
      <c r="I40" s="2">
        <v>44466</v>
      </c>
      <c r="J40" s="2">
        <v>44530</v>
      </c>
      <c r="K40">
        <v>100300</v>
      </c>
    </row>
    <row r="41" spans="1:11" x14ac:dyDescent="0.25">
      <c r="A41" t="str">
        <f>"Z943352722"</f>
        <v>Z943352722</v>
      </c>
      <c r="B41" t="str">
        <f t="shared" si="1"/>
        <v>06363391001</v>
      </c>
      <c r="C41" t="s">
        <v>16</v>
      </c>
      <c r="D41" t="s">
        <v>123</v>
      </c>
      <c r="E41" t="s">
        <v>42</v>
      </c>
      <c r="F41" s="1" t="s">
        <v>124</v>
      </c>
      <c r="G41" t="s">
        <v>125</v>
      </c>
      <c r="H41">
        <v>1964</v>
      </c>
      <c r="I41" s="2">
        <v>44476</v>
      </c>
      <c r="J41" s="2">
        <v>44500</v>
      </c>
      <c r="K41">
        <v>1964</v>
      </c>
    </row>
    <row r="42" spans="1:11" x14ac:dyDescent="0.25">
      <c r="A42" t="str">
        <f>"Z6830230EC"</f>
        <v>Z6830230EC</v>
      </c>
      <c r="B42" t="str">
        <f t="shared" si="1"/>
        <v>06363391001</v>
      </c>
      <c r="C42" t="s">
        <v>16</v>
      </c>
      <c r="D42" t="s">
        <v>126</v>
      </c>
      <c r="E42" t="s">
        <v>42</v>
      </c>
      <c r="F42" s="1" t="s">
        <v>127</v>
      </c>
      <c r="G42" t="s">
        <v>128</v>
      </c>
      <c r="H42">
        <v>30941.09</v>
      </c>
      <c r="I42" s="2">
        <v>44208</v>
      </c>
      <c r="K42">
        <v>3094.1</v>
      </c>
    </row>
    <row r="43" spans="1:11" x14ac:dyDescent="0.25">
      <c r="A43" t="str">
        <f>"8885317B89"</f>
        <v>8885317B89</v>
      </c>
      <c r="B43" t="str">
        <f t="shared" si="1"/>
        <v>06363391001</v>
      </c>
      <c r="C43" t="s">
        <v>16</v>
      </c>
      <c r="D43" t="s">
        <v>129</v>
      </c>
      <c r="E43" t="s">
        <v>18</v>
      </c>
      <c r="F43" s="1" t="s">
        <v>130</v>
      </c>
      <c r="G43" t="s">
        <v>131</v>
      </c>
      <c r="H43">
        <v>125177.99</v>
      </c>
      <c r="I43" s="2">
        <v>44501</v>
      </c>
      <c r="J43" s="2">
        <v>45595</v>
      </c>
      <c r="K43">
        <v>26284.44</v>
      </c>
    </row>
    <row r="44" spans="1:11" x14ac:dyDescent="0.25">
      <c r="A44" t="str">
        <f>"Z7933916A4"</f>
        <v>Z7933916A4</v>
      </c>
      <c r="B44" t="str">
        <f t="shared" si="1"/>
        <v>06363391001</v>
      </c>
      <c r="C44" t="s">
        <v>16</v>
      </c>
      <c r="D44" t="s">
        <v>132</v>
      </c>
      <c r="E44" t="s">
        <v>42</v>
      </c>
      <c r="F44" s="1" t="s">
        <v>133</v>
      </c>
      <c r="G44" t="s">
        <v>108</v>
      </c>
      <c r="H44">
        <v>39350</v>
      </c>
      <c r="I44" s="2">
        <v>44496</v>
      </c>
      <c r="J44" s="2">
        <v>44530</v>
      </c>
      <c r="K44">
        <v>39350</v>
      </c>
    </row>
    <row r="45" spans="1:11" x14ac:dyDescent="0.25">
      <c r="A45" t="str">
        <f>"ZB3321D433"</f>
        <v>ZB3321D433</v>
      </c>
      <c r="B45" t="str">
        <f t="shared" si="1"/>
        <v>06363391001</v>
      </c>
      <c r="C45" t="s">
        <v>16</v>
      </c>
      <c r="D45" t="s">
        <v>134</v>
      </c>
      <c r="E45" t="s">
        <v>18</v>
      </c>
      <c r="F45" s="1" t="s">
        <v>135</v>
      </c>
      <c r="G45" t="s">
        <v>136</v>
      </c>
      <c r="H45">
        <v>6998.4</v>
      </c>
      <c r="I45" s="2">
        <v>44448</v>
      </c>
      <c r="J45" s="2">
        <v>45543</v>
      </c>
      <c r="K45">
        <v>2332.8000000000002</v>
      </c>
    </row>
    <row r="46" spans="1:11" x14ac:dyDescent="0.25">
      <c r="A46" t="str">
        <f>"Z48342F6CF"</f>
        <v>Z48342F6CF</v>
      </c>
      <c r="B46" t="str">
        <f t="shared" si="1"/>
        <v>06363391001</v>
      </c>
      <c r="C46" t="s">
        <v>16</v>
      </c>
      <c r="D46" t="s">
        <v>137</v>
      </c>
      <c r="E46" t="s">
        <v>42</v>
      </c>
      <c r="F46" s="1" t="s">
        <v>138</v>
      </c>
      <c r="G46" t="s">
        <v>139</v>
      </c>
      <c r="H46">
        <v>2476.3200000000002</v>
      </c>
      <c r="I46" s="2">
        <v>44532</v>
      </c>
      <c r="J46" s="2">
        <v>44561</v>
      </c>
      <c r="K46">
        <v>2476.3200000000002</v>
      </c>
    </row>
    <row r="47" spans="1:11" x14ac:dyDescent="0.25">
      <c r="A47" t="str">
        <f>"Z1E3483293"</f>
        <v>Z1E3483293</v>
      </c>
      <c r="B47" t="str">
        <f t="shared" si="1"/>
        <v>06363391001</v>
      </c>
      <c r="C47" t="s">
        <v>16</v>
      </c>
      <c r="D47" t="s">
        <v>140</v>
      </c>
      <c r="E47" t="s">
        <v>42</v>
      </c>
      <c r="F47" s="1" t="s">
        <v>141</v>
      </c>
      <c r="G47" t="s">
        <v>142</v>
      </c>
      <c r="H47">
        <v>119</v>
      </c>
      <c r="I47" s="2">
        <v>44552</v>
      </c>
      <c r="J47" s="2">
        <v>44592</v>
      </c>
      <c r="K47">
        <v>119</v>
      </c>
    </row>
    <row r="48" spans="1:11" x14ac:dyDescent="0.25">
      <c r="A48" t="str">
        <f>"ZDB344B35D"</f>
        <v>ZDB344B35D</v>
      </c>
      <c r="B48" t="str">
        <f t="shared" si="1"/>
        <v>06363391001</v>
      </c>
      <c r="C48" t="s">
        <v>16</v>
      </c>
      <c r="D48" t="s">
        <v>143</v>
      </c>
      <c r="E48" t="s">
        <v>42</v>
      </c>
      <c r="F48" s="1" t="s">
        <v>144</v>
      </c>
      <c r="G48" t="s">
        <v>145</v>
      </c>
      <c r="H48">
        <v>39500</v>
      </c>
      <c r="I48" s="2">
        <v>44562</v>
      </c>
      <c r="J48" s="2">
        <v>44742</v>
      </c>
      <c r="K48">
        <v>30208.16</v>
      </c>
    </row>
    <row r="49" spans="1:11" x14ac:dyDescent="0.25">
      <c r="A49" t="str">
        <f>"Z2F344B025"</f>
        <v>Z2F344B025</v>
      </c>
      <c r="B49" t="str">
        <f t="shared" si="1"/>
        <v>06363391001</v>
      </c>
      <c r="C49" t="s">
        <v>16</v>
      </c>
      <c r="D49" t="s">
        <v>146</v>
      </c>
      <c r="E49" t="s">
        <v>42</v>
      </c>
      <c r="F49" s="1" t="s">
        <v>147</v>
      </c>
      <c r="G49" t="s">
        <v>96</v>
      </c>
      <c r="H49">
        <v>20608.400000000001</v>
      </c>
      <c r="I49" s="2">
        <v>44552</v>
      </c>
      <c r="J49" s="2">
        <v>44592</v>
      </c>
      <c r="K49">
        <v>20608.400000000001</v>
      </c>
    </row>
    <row r="50" spans="1:11" x14ac:dyDescent="0.25">
      <c r="A50" t="str">
        <f>"ZD33492192"</f>
        <v>ZD33492192</v>
      </c>
      <c r="B50" t="str">
        <f t="shared" si="1"/>
        <v>06363391001</v>
      </c>
      <c r="C50" t="s">
        <v>16</v>
      </c>
      <c r="D50" t="s">
        <v>148</v>
      </c>
      <c r="E50" t="s">
        <v>42</v>
      </c>
      <c r="F50" s="1" t="s">
        <v>149</v>
      </c>
      <c r="G50" t="s">
        <v>150</v>
      </c>
      <c r="H50">
        <v>609.9</v>
      </c>
      <c r="I50" s="2">
        <v>44557</v>
      </c>
      <c r="J50" s="2">
        <v>44576</v>
      </c>
      <c r="K50">
        <v>609.9</v>
      </c>
    </row>
    <row r="51" spans="1:11" x14ac:dyDescent="0.25">
      <c r="A51" t="str">
        <f>"Z073419ECB"</f>
        <v>Z073419ECB</v>
      </c>
      <c r="B51" t="str">
        <f t="shared" si="1"/>
        <v>06363391001</v>
      </c>
      <c r="C51" t="s">
        <v>16</v>
      </c>
      <c r="D51" t="s">
        <v>151</v>
      </c>
      <c r="E51" t="s">
        <v>42</v>
      </c>
      <c r="F51" s="1" t="s">
        <v>152</v>
      </c>
      <c r="G51" t="s">
        <v>153</v>
      </c>
      <c r="H51">
        <v>1578</v>
      </c>
      <c r="I51" s="2">
        <v>44550</v>
      </c>
      <c r="J51" s="2">
        <v>44592</v>
      </c>
      <c r="K51">
        <v>1578</v>
      </c>
    </row>
    <row r="52" spans="1:11" x14ac:dyDescent="0.25">
      <c r="A52" t="str">
        <f>"Z9134753A1"</f>
        <v>Z9134753A1</v>
      </c>
      <c r="B52" t="str">
        <f t="shared" si="1"/>
        <v>06363391001</v>
      </c>
      <c r="C52" t="s">
        <v>16</v>
      </c>
      <c r="D52" t="s">
        <v>154</v>
      </c>
      <c r="E52" t="s">
        <v>42</v>
      </c>
      <c r="F52" s="1" t="s">
        <v>155</v>
      </c>
      <c r="G52" t="s">
        <v>156</v>
      </c>
      <c r="H52">
        <v>2856</v>
      </c>
      <c r="I52" s="2">
        <v>44564</v>
      </c>
      <c r="J52" s="2">
        <v>45291</v>
      </c>
      <c r="K52">
        <v>1428</v>
      </c>
    </row>
    <row r="53" spans="1:11" x14ac:dyDescent="0.25">
      <c r="A53" t="str">
        <f>"Z21333F791"</f>
        <v>Z21333F791</v>
      </c>
      <c r="B53" t="str">
        <f t="shared" si="1"/>
        <v>06363391001</v>
      </c>
      <c r="C53" t="s">
        <v>16</v>
      </c>
      <c r="D53" t="s">
        <v>157</v>
      </c>
      <c r="E53" t="s">
        <v>42</v>
      </c>
      <c r="F53" s="1" t="s">
        <v>158</v>
      </c>
      <c r="G53" t="s">
        <v>159</v>
      </c>
      <c r="H53">
        <v>35590</v>
      </c>
      <c r="I53" s="2">
        <v>44529</v>
      </c>
      <c r="J53" s="2">
        <v>44591</v>
      </c>
      <c r="K53">
        <v>32506</v>
      </c>
    </row>
    <row r="54" spans="1:11" x14ac:dyDescent="0.25">
      <c r="A54" t="str">
        <f>"Z8B3338111"</f>
        <v>Z8B3338111</v>
      </c>
      <c r="B54" t="str">
        <f t="shared" si="1"/>
        <v>06363391001</v>
      </c>
      <c r="C54" t="s">
        <v>16</v>
      </c>
      <c r="D54" t="s">
        <v>160</v>
      </c>
      <c r="E54" t="s">
        <v>42</v>
      </c>
      <c r="F54" s="1" t="s">
        <v>161</v>
      </c>
      <c r="G54" t="s">
        <v>162</v>
      </c>
      <c r="H54">
        <v>300</v>
      </c>
      <c r="I54" s="2">
        <v>44531</v>
      </c>
      <c r="J54" s="2">
        <v>44561</v>
      </c>
      <c r="K54">
        <v>300</v>
      </c>
    </row>
    <row r="55" spans="1:11" x14ac:dyDescent="0.25">
      <c r="A55" t="str">
        <f>"ZE034D55B5"</f>
        <v>ZE034D55B5</v>
      </c>
      <c r="B55" t="str">
        <f t="shared" si="1"/>
        <v>06363391001</v>
      </c>
      <c r="C55" t="s">
        <v>16</v>
      </c>
      <c r="D55" t="s">
        <v>163</v>
      </c>
      <c r="E55" t="s">
        <v>42</v>
      </c>
      <c r="F55" s="1" t="s">
        <v>164</v>
      </c>
      <c r="G55" t="s">
        <v>165</v>
      </c>
      <c r="H55">
        <v>4900</v>
      </c>
      <c r="I55" s="2">
        <v>44582</v>
      </c>
      <c r="J55" s="2">
        <v>45657</v>
      </c>
      <c r="K55">
        <v>423.42</v>
      </c>
    </row>
    <row r="56" spans="1:11" x14ac:dyDescent="0.25">
      <c r="A56" t="str">
        <f>"Z3C3419E5F"</f>
        <v>Z3C3419E5F</v>
      </c>
      <c r="B56" t="str">
        <f t="shared" si="1"/>
        <v>06363391001</v>
      </c>
      <c r="C56" t="s">
        <v>16</v>
      </c>
      <c r="D56" t="s">
        <v>166</v>
      </c>
      <c r="E56" t="s">
        <v>42</v>
      </c>
      <c r="F56" s="1" t="s">
        <v>167</v>
      </c>
      <c r="G56" t="s">
        <v>168</v>
      </c>
      <c r="H56">
        <v>35093.599999999999</v>
      </c>
      <c r="I56" s="2">
        <v>44582</v>
      </c>
      <c r="J56" s="2">
        <v>45291</v>
      </c>
      <c r="K56">
        <v>13417.21</v>
      </c>
    </row>
    <row r="57" spans="1:11" x14ac:dyDescent="0.25">
      <c r="A57" t="str">
        <f>"ZE63519F7D"</f>
        <v>ZE63519F7D</v>
      </c>
      <c r="B57" t="str">
        <f t="shared" si="1"/>
        <v>06363391001</v>
      </c>
      <c r="C57" t="s">
        <v>16</v>
      </c>
      <c r="D57" t="s">
        <v>169</v>
      </c>
      <c r="E57" t="s">
        <v>42</v>
      </c>
      <c r="F57" s="1" t="s">
        <v>170</v>
      </c>
      <c r="G57" t="s">
        <v>171</v>
      </c>
      <c r="H57">
        <v>3760</v>
      </c>
      <c r="I57" s="2">
        <v>44599</v>
      </c>
      <c r="J57" s="2">
        <v>44603</v>
      </c>
      <c r="K57">
        <v>3760</v>
      </c>
    </row>
    <row r="58" spans="1:11" x14ac:dyDescent="0.25">
      <c r="A58" t="str">
        <f>"ZC93517A42"</f>
        <v>ZC93517A42</v>
      </c>
      <c r="B58" t="str">
        <f t="shared" si="1"/>
        <v>06363391001</v>
      </c>
      <c r="C58" t="s">
        <v>16</v>
      </c>
      <c r="D58" t="s">
        <v>172</v>
      </c>
      <c r="E58" t="s">
        <v>42</v>
      </c>
      <c r="F58" s="1" t="s">
        <v>173</v>
      </c>
      <c r="G58" t="s">
        <v>174</v>
      </c>
      <c r="H58">
        <v>4900</v>
      </c>
      <c r="I58" s="2">
        <v>44599</v>
      </c>
      <c r="J58" s="2">
        <v>44963</v>
      </c>
      <c r="K58">
        <v>2930</v>
      </c>
    </row>
    <row r="59" spans="1:11" x14ac:dyDescent="0.25">
      <c r="A59" t="str">
        <f>"Z1E352C2B5"</f>
        <v>Z1E352C2B5</v>
      </c>
      <c r="B59" t="str">
        <f t="shared" si="1"/>
        <v>06363391001</v>
      </c>
      <c r="C59" t="s">
        <v>16</v>
      </c>
      <c r="D59" t="s">
        <v>175</v>
      </c>
      <c r="E59" t="s">
        <v>18</v>
      </c>
      <c r="F59" s="1" t="s">
        <v>176</v>
      </c>
      <c r="G59" t="s">
        <v>177</v>
      </c>
      <c r="H59">
        <v>34188</v>
      </c>
      <c r="I59" s="2">
        <v>44609</v>
      </c>
      <c r="J59" s="2">
        <v>44960</v>
      </c>
      <c r="K59">
        <v>39540.51</v>
      </c>
    </row>
    <row r="60" spans="1:11" x14ac:dyDescent="0.25">
      <c r="A60" t="str">
        <f>"Z6935535D5"</f>
        <v>Z6935535D5</v>
      </c>
      <c r="B60" t="str">
        <f t="shared" si="1"/>
        <v>06363391001</v>
      </c>
      <c r="C60" t="s">
        <v>16</v>
      </c>
      <c r="D60" t="s">
        <v>178</v>
      </c>
      <c r="E60" t="s">
        <v>42</v>
      </c>
      <c r="F60" s="1" t="s">
        <v>179</v>
      </c>
      <c r="G60" t="s">
        <v>180</v>
      </c>
      <c r="H60">
        <v>955</v>
      </c>
      <c r="I60" s="2">
        <v>44614</v>
      </c>
      <c r="J60" s="2">
        <v>44650</v>
      </c>
      <c r="K60">
        <v>955</v>
      </c>
    </row>
    <row r="61" spans="1:11" x14ac:dyDescent="0.25">
      <c r="A61" t="str">
        <f>"Z393552303"</f>
        <v>Z393552303</v>
      </c>
      <c r="B61" t="str">
        <f t="shared" si="1"/>
        <v>06363391001</v>
      </c>
      <c r="C61" t="s">
        <v>16</v>
      </c>
      <c r="D61" t="s">
        <v>181</v>
      </c>
      <c r="E61" t="s">
        <v>42</v>
      </c>
      <c r="F61" s="1" t="s">
        <v>182</v>
      </c>
      <c r="G61" t="s">
        <v>183</v>
      </c>
      <c r="H61">
        <v>1080</v>
      </c>
      <c r="I61" s="2">
        <v>44614</v>
      </c>
      <c r="J61" s="2">
        <v>44627</v>
      </c>
      <c r="K61">
        <v>1080</v>
      </c>
    </row>
    <row r="62" spans="1:11" x14ac:dyDescent="0.25">
      <c r="A62" t="str">
        <f>"9090084E9B"</f>
        <v>9090084E9B</v>
      </c>
      <c r="B62" t="str">
        <f t="shared" si="1"/>
        <v>06363391001</v>
      </c>
      <c r="C62" t="s">
        <v>16</v>
      </c>
      <c r="D62" t="s">
        <v>184</v>
      </c>
      <c r="E62" t="s">
        <v>18</v>
      </c>
      <c r="F62" s="1" t="s">
        <v>29</v>
      </c>
      <c r="G62" t="s">
        <v>30</v>
      </c>
      <c r="H62">
        <v>0</v>
      </c>
      <c r="I62" s="2">
        <v>44682</v>
      </c>
      <c r="J62" s="2">
        <v>45046</v>
      </c>
      <c r="K62">
        <v>271212.75</v>
      </c>
    </row>
    <row r="63" spans="1:11" x14ac:dyDescent="0.25">
      <c r="A63" t="str">
        <f>"Z4E3528DF4"</f>
        <v>Z4E3528DF4</v>
      </c>
      <c r="B63" t="str">
        <f t="shared" si="1"/>
        <v>06363391001</v>
      </c>
      <c r="C63" t="s">
        <v>16</v>
      </c>
      <c r="D63" t="s">
        <v>185</v>
      </c>
      <c r="E63" t="s">
        <v>18</v>
      </c>
      <c r="F63" s="1" t="s">
        <v>186</v>
      </c>
      <c r="G63" t="s">
        <v>37</v>
      </c>
      <c r="H63">
        <v>0</v>
      </c>
      <c r="I63" s="2">
        <v>44635</v>
      </c>
      <c r="J63" s="2">
        <v>45626</v>
      </c>
      <c r="K63">
        <v>1238.51</v>
      </c>
    </row>
    <row r="64" spans="1:11" x14ac:dyDescent="0.25">
      <c r="A64" t="str">
        <f>"ZBE3576AF1"</f>
        <v>ZBE3576AF1</v>
      </c>
      <c r="B64" t="str">
        <f t="shared" si="1"/>
        <v>06363391001</v>
      </c>
      <c r="C64" t="s">
        <v>16</v>
      </c>
      <c r="D64" t="s">
        <v>187</v>
      </c>
      <c r="E64" t="s">
        <v>42</v>
      </c>
      <c r="F64" s="1" t="s">
        <v>188</v>
      </c>
      <c r="G64" t="s">
        <v>189</v>
      </c>
      <c r="H64">
        <v>253.65</v>
      </c>
      <c r="I64" s="2">
        <v>44624</v>
      </c>
      <c r="J64" s="2">
        <v>44631</v>
      </c>
      <c r="K64">
        <v>253.65</v>
      </c>
    </row>
    <row r="65" spans="1:11" x14ac:dyDescent="0.25">
      <c r="A65" t="str">
        <f>"Z913574552"</f>
        <v>Z913574552</v>
      </c>
      <c r="B65" t="str">
        <f t="shared" si="1"/>
        <v>06363391001</v>
      </c>
      <c r="C65" t="s">
        <v>16</v>
      </c>
      <c r="D65" t="s">
        <v>190</v>
      </c>
      <c r="E65" t="s">
        <v>42</v>
      </c>
      <c r="F65" s="1" t="s">
        <v>191</v>
      </c>
      <c r="G65" t="s">
        <v>192</v>
      </c>
      <c r="H65">
        <v>4990</v>
      </c>
      <c r="I65" s="2">
        <v>44627</v>
      </c>
      <c r="J65" s="2">
        <v>44627</v>
      </c>
      <c r="K65">
        <v>4211.3100000000004</v>
      </c>
    </row>
    <row r="66" spans="1:11" x14ac:dyDescent="0.25">
      <c r="A66" t="str">
        <f>"Z9E357C16C"</f>
        <v>Z9E357C16C</v>
      </c>
      <c r="B66" t="str">
        <f t="shared" si="1"/>
        <v>06363391001</v>
      </c>
      <c r="C66" t="s">
        <v>16</v>
      </c>
      <c r="D66" t="s">
        <v>193</v>
      </c>
      <c r="E66" t="s">
        <v>18</v>
      </c>
      <c r="F66" s="1" t="s">
        <v>194</v>
      </c>
      <c r="G66" t="s">
        <v>195</v>
      </c>
      <c r="H66">
        <v>2008.8</v>
      </c>
      <c r="I66" s="2">
        <v>44629</v>
      </c>
      <c r="J66" s="2">
        <v>44645</v>
      </c>
      <c r="K66">
        <v>2008.8</v>
      </c>
    </row>
    <row r="67" spans="1:11" x14ac:dyDescent="0.25">
      <c r="A67" t="str">
        <f>"ZA0357C0FB"</f>
        <v>ZA0357C0FB</v>
      </c>
      <c r="B67" t="str">
        <f t="shared" ref="B67:B98" si="2">"06363391001"</f>
        <v>06363391001</v>
      </c>
      <c r="C67" t="s">
        <v>16</v>
      </c>
      <c r="D67" t="s">
        <v>196</v>
      </c>
      <c r="E67" t="s">
        <v>18</v>
      </c>
      <c r="F67" s="1" t="s">
        <v>115</v>
      </c>
      <c r="G67" t="s">
        <v>116</v>
      </c>
      <c r="H67">
        <v>5940</v>
      </c>
      <c r="I67" s="2">
        <v>44629</v>
      </c>
      <c r="J67" s="2">
        <v>44645</v>
      </c>
      <c r="K67">
        <v>5940</v>
      </c>
    </row>
    <row r="68" spans="1:11" x14ac:dyDescent="0.25">
      <c r="A68" t="str">
        <f>"Z7F358124A"</f>
        <v>Z7F358124A</v>
      </c>
      <c r="B68" t="str">
        <f t="shared" si="2"/>
        <v>06363391001</v>
      </c>
      <c r="C68" t="s">
        <v>16</v>
      </c>
      <c r="D68" t="s">
        <v>197</v>
      </c>
      <c r="E68" t="s">
        <v>42</v>
      </c>
      <c r="F68" s="1" t="s">
        <v>198</v>
      </c>
      <c r="G68" t="s">
        <v>122</v>
      </c>
      <c r="H68">
        <v>2500</v>
      </c>
      <c r="I68" s="2">
        <v>44630</v>
      </c>
      <c r="J68" s="2">
        <v>44681</v>
      </c>
      <c r="K68">
        <v>2500</v>
      </c>
    </row>
    <row r="69" spans="1:11" x14ac:dyDescent="0.25">
      <c r="A69" t="str">
        <f>"Z63355E1C2"</f>
        <v>Z63355E1C2</v>
      </c>
      <c r="B69" t="str">
        <f t="shared" si="2"/>
        <v>06363391001</v>
      </c>
      <c r="C69" t="s">
        <v>16</v>
      </c>
      <c r="D69" t="s">
        <v>199</v>
      </c>
      <c r="E69" t="s">
        <v>42</v>
      </c>
      <c r="F69" s="1" t="s">
        <v>200</v>
      </c>
      <c r="G69" t="s">
        <v>201</v>
      </c>
      <c r="H69">
        <v>2400</v>
      </c>
      <c r="I69" s="2">
        <v>44634</v>
      </c>
      <c r="J69" s="2">
        <v>44636</v>
      </c>
      <c r="K69">
        <v>2400</v>
      </c>
    </row>
    <row r="70" spans="1:11" x14ac:dyDescent="0.25">
      <c r="A70" t="str">
        <f>"Z433568B94"</f>
        <v>Z433568B94</v>
      </c>
      <c r="B70" t="str">
        <f t="shared" si="2"/>
        <v>06363391001</v>
      </c>
      <c r="C70" t="s">
        <v>16</v>
      </c>
      <c r="D70" t="s">
        <v>202</v>
      </c>
      <c r="E70" t="s">
        <v>42</v>
      </c>
      <c r="F70" s="1" t="s">
        <v>203</v>
      </c>
      <c r="G70" t="s">
        <v>204</v>
      </c>
      <c r="H70">
        <v>28950</v>
      </c>
      <c r="I70" s="2">
        <v>44622</v>
      </c>
      <c r="J70" s="2">
        <v>44681</v>
      </c>
      <c r="K70">
        <v>28950</v>
      </c>
    </row>
    <row r="71" spans="1:11" x14ac:dyDescent="0.25">
      <c r="A71" t="str">
        <f>"Z97359D3EE"</f>
        <v>Z97359D3EE</v>
      </c>
      <c r="B71" t="str">
        <f t="shared" si="2"/>
        <v>06363391001</v>
      </c>
      <c r="C71" t="s">
        <v>16</v>
      </c>
      <c r="D71" t="s">
        <v>205</v>
      </c>
      <c r="E71" t="s">
        <v>18</v>
      </c>
      <c r="F71" s="1" t="s">
        <v>206</v>
      </c>
      <c r="G71" t="s">
        <v>207</v>
      </c>
      <c r="H71">
        <v>33598.239999999998</v>
      </c>
      <c r="I71" s="2">
        <v>44738</v>
      </c>
      <c r="J71" s="2">
        <v>46198</v>
      </c>
      <c r="K71">
        <v>1453.84</v>
      </c>
    </row>
    <row r="72" spans="1:11" x14ac:dyDescent="0.25">
      <c r="A72" t="str">
        <f>"ZA3359CE57"</f>
        <v>ZA3359CE57</v>
      </c>
      <c r="B72" t="str">
        <f t="shared" si="2"/>
        <v>06363391001</v>
      </c>
      <c r="C72" t="s">
        <v>16</v>
      </c>
      <c r="D72" t="s">
        <v>208</v>
      </c>
      <c r="E72" t="s">
        <v>18</v>
      </c>
      <c r="F72" s="1" t="s">
        <v>206</v>
      </c>
      <c r="G72" t="s">
        <v>207</v>
      </c>
      <c r="H72">
        <v>16268.16</v>
      </c>
      <c r="I72" s="2">
        <v>44738</v>
      </c>
      <c r="J72" s="2">
        <v>46198</v>
      </c>
      <c r="K72">
        <v>1016.77</v>
      </c>
    </row>
    <row r="73" spans="1:11" x14ac:dyDescent="0.25">
      <c r="A73" t="str">
        <f>"ZED35B59CE"</f>
        <v>ZED35B59CE</v>
      </c>
      <c r="B73" t="str">
        <f t="shared" si="2"/>
        <v>06363391001</v>
      </c>
      <c r="C73" t="s">
        <v>16</v>
      </c>
      <c r="D73" t="s">
        <v>209</v>
      </c>
      <c r="E73" t="s">
        <v>42</v>
      </c>
      <c r="F73" s="1" t="s">
        <v>210</v>
      </c>
      <c r="G73" t="s">
        <v>211</v>
      </c>
      <c r="H73">
        <v>286.07</v>
      </c>
      <c r="I73" s="2">
        <v>44643</v>
      </c>
      <c r="J73" s="2">
        <v>44643</v>
      </c>
      <c r="K73">
        <v>286.06</v>
      </c>
    </row>
    <row r="74" spans="1:11" x14ac:dyDescent="0.25">
      <c r="A74" t="str">
        <f>"Z1135EDB72"</f>
        <v>Z1135EDB72</v>
      </c>
      <c r="B74" t="str">
        <f t="shared" si="2"/>
        <v>06363391001</v>
      </c>
      <c r="C74" t="s">
        <v>16</v>
      </c>
      <c r="D74" t="s">
        <v>212</v>
      </c>
      <c r="E74" t="s">
        <v>18</v>
      </c>
      <c r="F74" s="1" t="s">
        <v>115</v>
      </c>
      <c r="G74" t="s">
        <v>116</v>
      </c>
      <c r="H74">
        <v>19740</v>
      </c>
      <c r="I74" s="2">
        <v>44662</v>
      </c>
      <c r="J74" s="2">
        <v>44692</v>
      </c>
      <c r="K74">
        <v>19740</v>
      </c>
    </row>
    <row r="75" spans="1:11" x14ac:dyDescent="0.25">
      <c r="A75" t="str">
        <f>"Z3C35EDD3B"</f>
        <v>Z3C35EDD3B</v>
      </c>
      <c r="B75" t="str">
        <f t="shared" si="2"/>
        <v>06363391001</v>
      </c>
      <c r="C75" t="s">
        <v>16</v>
      </c>
      <c r="D75" t="s">
        <v>213</v>
      </c>
      <c r="E75" t="s">
        <v>18</v>
      </c>
      <c r="F75" s="1" t="s">
        <v>194</v>
      </c>
      <c r="G75" t="s">
        <v>195</v>
      </c>
      <c r="H75">
        <v>13090.68</v>
      </c>
      <c r="I75" s="2">
        <v>44662</v>
      </c>
      <c r="J75" s="2">
        <v>44693</v>
      </c>
      <c r="K75">
        <v>13090.7</v>
      </c>
    </row>
    <row r="76" spans="1:11" x14ac:dyDescent="0.25">
      <c r="A76" t="str">
        <f>"9154785F8F"</f>
        <v>9154785F8F</v>
      </c>
      <c r="B76" t="str">
        <f t="shared" si="2"/>
        <v>06363391001</v>
      </c>
      <c r="C76" t="s">
        <v>16</v>
      </c>
      <c r="D76" t="s">
        <v>214</v>
      </c>
      <c r="E76" t="s">
        <v>42</v>
      </c>
      <c r="F76" s="1" t="s">
        <v>215</v>
      </c>
      <c r="G76" t="s">
        <v>216</v>
      </c>
      <c r="H76">
        <v>48168.29</v>
      </c>
      <c r="I76" s="2">
        <v>44670</v>
      </c>
      <c r="J76" s="2">
        <v>44834</v>
      </c>
      <c r="K76">
        <v>40744.22</v>
      </c>
    </row>
    <row r="77" spans="1:11" x14ac:dyDescent="0.25">
      <c r="A77" t="str">
        <f>"9086723907"</f>
        <v>9086723907</v>
      </c>
      <c r="B77" t="str">
        <f t="shared" si="2"/>
        <v>06363391001</v>
      </c>
      <c r="C77" t="s">
        <v>16</v>
      </c>
      <c r="D77" t="s">
        <v>217</v>
      </c>
      <c r="E77" t="s">
        <v>18</v>
      </c>
      <c r="F77" s="1" t="s">
        <v>218</v>
      </c>
      <c r="G77" t="s">
        <v>219</v>
      </c>
      <c r="H77">
        <v>1006933.64</v>
      </c>
      <c r="I77" s="2">
        <v>44593</v>
      </c>
      <c r="J77" s="2">
        <v>46053</v>
      </c>
      <c r="K77">
        <v>96074.07</v>
      </c>
    </row>
    <row r="78" spans="1:11" x14ac:dyDescent="0.25">
      <c r="A78" t="str">
        <f>"9201271907"</f>
        <v>9201271907</v>
      </c>
      <c r="B78" t="str">
        <f t="shared" si="2"/>
        <v>06363391001</v>
      </c>
      <c r="C78" t="s">
        <v>16</v>
      </c>
      <c r="D78" t="s">
        <v>220</v>
      </c>
      <c r="E78" t="s">
        <v>18</v>
      </c>
      <c r="F78" s="1" t="s">
        <v>221</v>
      </c>
      <c r="G78" t="s">
        <v>222</v>
      </c>
      <c r="H78">
        <v>1232322.3400000001</v>
      </c>
      <c r="I78" s="2">
        <v>44593</v>
      </c>
      <c r="J78" s="2">
        <v>45688</v>
      </c>
      <c r="K78">
        <v>242944.76</v>
      </c>
    </row>
    <row r="79" spans="1:11" x14ac:dyDescent="0.25">
      <c r="A79" t="str">
        <f>"Z36363C87F"</f>
        <v>Z36363C87F</v>
      </c>
      <c r="B79" t="str">
        <f t="shared" si="2"/>
        <v>06363391001</v>
      </c>
      <c r="C79" t="s">
        <v>16</v>
      </c>
      <c r="D79" t="s">
        <v>223</v>
      </c>
      <c r="E79" t="s">
        <v>42</v>
      </c>
      <c r="F79" s="1" t="s">
        <v>224</v>
      </c>
      <c r="G79" t="s">
        <v>225</v>
      </c>
      <c r="H79">
        <v>9576</v>
      </c>
      <c r="I79" s="2">
        <v>44686</v>
      </c>
      <c r="J79" s="2">
        <v>44742</v>
      </c>
      <c r="K79">
        <v>9500</v>
      </c>
    </row>
    <row r="80" spans="1:11" x14ac:dyDescent="0.25">
      <c r="A80" t="str">
        <f>"Z8535BD1D3"</f>
        <v>Z8535BD1D3</v>
      </c>
      <c r="B80" t="str">
        <f t="shared" si="2"/>
        <v>06363391001</v>
      </c>
      <c r="C80" t="s">
        <v>16</v>
      </c>
      <c r="D80" t="s">
        <v>226</v>
      </c>
      <c r="E80" t="s">
        <v>18</v>
      </c>
      <c r="F80" s="1" t="s">
        <v>227</v>
      </c>
      <c r="G80" t="s">
        <v>228</v>
      </c>
      <c r="H80">
        <v>19876.7</v>
      </c>
      <c r="I80" s="2">
        <v>44676</v>
      </c>
      <c r="J80" s="2">
        <v>45006</v>
      </c>
      <c r="K80">
        <v>12806</v>
      </c>
    </row>
    <row r="81" spans="1:11" x14ac:dyDescent="0.25">
      <c r="A81" t="str">
        <f>"ZA836594AB"</f>
        <v>ZA836594AB</v>
      </c>
      <c r="B81" t="str">
        <f t="shared" si="2"/>
        <v>06363391001</v>
      </c>
      <c r="C81" t="s">
        <v>16</v>
      </c>
      <c r="D81" t="s">
        <v>229</v>
      </c>
      <c r="E81" t="s">
        <v>42</v>
      </c>
      <c r="F81" s="1" t="s">
        <v>230</v>
      </c>
      <c r="G81" t="s">
        <v>201</v>
      </c>
      <c r="H81">
        <v>420</v>
      </c>
      <c r="I81" s="2">
        <v>44692</v>
      </c>
      <c r="J81" s="2">
        <v>44698</v>
      </c>
      <c r="K81">
        <v>420</v>
      </c>
    </row>
    <row r="82" spans="1:11" x14ac:dyDescent="0.25">
      <c r="A82" t="str">
        <f>"Z393683E92"</f>
        <v>Z393683E92</v>
      </c>
      <c r="B82" t="str">
        <f t="shared" si="2"/>
        <v>06363391001</v>
      </c>
      <c r="C82" t="s">
        <v>16</v>
      </c>
      <c r="D82" t="s">
        <v>231</v>
      </c>
      <c r="E82" t="s">
        <v>42</v>
      </c>
      <c r="F82" s="1" t="s">
        <v>232</v>
      </c>
      <c r="G82" t="s">
        <v>233</v>
      </c>
      <c r="H82">
        <v>4000</v>
      </c>
      <c r="I82" s="2">
        <v>44708</v>
      </c>
      <c r="J82" s="2">
        <v>45072</v>
      </c>
      <c r="K82">
        <v>655</v>
      </c>
    </row>
    <row r="83" spans="1:11" x14ac:dyDescent="0.25">
      <c r="A83" t="str">
        <f>"ZA73683DD3"</f>
        <v>ZA73683DD3</v>
      </c>
      <c r="B83" t="str">
        <f t="shared" si="2"/>
        <v>06363391001</v>
      </c>
      <c r="C83" t="s">
        <v>16</v>
      </c>
      <c r="D83" t="s">
        <v>234</v>
      </c>
      <c r="E83" t="s">
        <v>42</v>
      </c>
      <c r="F83" s="1" t="s">
        <v>235</v>
      </c>
      <c r="G83" t="s">
        <v>236</v>
      </c>
      <c r="H83">
        <v>771</v>
      </c>
      <c r="I83" s="2">
        <v>44711</v>
      </c>
      <c r="J83" s="2">
        <v>44757</v>
      </c>
      <c r="K83">
        <v>771</v>
      </c>
    </row>
    <row r="84" spans="1:11" x14ac:dyDescent="0.25">
      <c r="A84" t="str">
        <f>"ZBC3688432"</f>
        <v>ZBC3688432</v>
      </c>
      <c r="B84" t="str">
        <f t="shared" si="2"/>
        <v>06363391001</v>
      </c>
      <c r="C84" t="s">
        <v>16</v>
      </c>
      <c r="D84" t="s">
        <v>237</v>
      </c>
      <c r="E84" t="s">
        <v>42</v>
      </c>
      <c r="F84" s="1" t="s">
        <v>238</v>
      </c>
      <c r="G84" t="s">
        <v>239</v>
      </c>
      <c r="H84">
        <v>11250</v>
      </c>
      <c r="I84" s="2">
        <v>44728</v>
      </c>
      <c r="J84" s="2">
        <v>44926</v>
      </c>
      <c r="K84">
        <v>11063</v>
      </c>
    </row>
    <row r="85" spans="1:11" x14ac:dyDescent="0.25">
      <c r="A85" t="str">
        <f>"ZEC36BB132"</f>
        <v>ZEC36BB132</v>
      </c>
      <c r="B85" t="str">
        <f t="shared" si="2"/>
        <v>06363391001</v>
      </c>
      <c r="C85" t="s">
        <v>16</v>
      </c>
      <c r="D85" t="s">
        <v>240</v>
      </c>
      <c r="E85" t="s">
        <v>42</v>
      </c>
      <c r="F85" s="1" t="s">
        <v>241</v>
      </c>
      <c r="G85" t="s">
        <v>242</v>
      </c>
      <c r="H85">
        <v>3195</v>
      </c>
      <c r="I85" s="2">
        <v>44721</v>
      </c>
      <c r="J85" s="2">
        <v>44735</v>
      </c>
      <c r="K85">
        <v>3195</v>
      </c>
    </row>
    <row r="86" spans="1:11" x14ac:dyDescent="0.25">
      <c r="A86" t="str">
        <f>"Z0336F9743"</f>
        <v>Z0336F9743</v>
      </c>
      <c r="B86" t="str">
        <f t="shared" si="2"/>
        <v>06363391001</v>
      </c>
      <c r="C86" t="s">
        <v>16</v>
      </c>
      <c r="D86" t="s">
        <v>243</v>
      </c>
      <c r="E86" t="s">
        <v>42</v>
      </c>
      <c r="F86" s="1" t="s">
        <v>241</v>
      </c>
      <c r="G86" t="s">
        <v>242</v>
      </c>
      <c r="H86">
        <v>117</v>
      </c>
      <c r="I86" s="2">
        <v>44741</v>
      </c>
      <c r="J86" s="2">
        <v>44753</v>
      </c>
      <c r="K86">
        <v>117</v>
      </c>
    </row>
    <row r="87" spans="1:11" x14ac:dyDescent="0.25">
      <c r="A87" t="str">
        <f>"Z0F36FBADA"</f>
        <v>Z0F36FBADA</v>
      </c>
      <c r="B87" t="str">
        <f t="shared" si="2"/>
        <v>06363391001</v>
      </c>
      <c r="C87" t="s">
        <v>16</v>
      </c>
      <c r="D87" t="s">
        <v>244</v>
      </c>
      <c r="E87" t="s">
        <v>42</v>
      </c>
      <c r="F87" s="1" t="s">
        <v>241</v>
      </c>
      <c r="G87" t="s">
        <v>242</v>
      </c>
      <c r="H87">
        <v>3245</v>
      </c>
      <c r="I87" s="2">
        <v>44743</v>
      </c>
      <c r="J87" s="2">
        <v>44770</v>
      </c>
      <c r="K87">
        <v>3245</v>
      </c>
    </row>
    <row r="88" spans="1:11" x14ac:dyDescent="0.25">
      <c r="A88" t="str">
        <f>"Z32370D2E5"</f>
        <v>Z32370D2E5</v>
      </c>
      <c r="B88" t="str">
        <f t="shared" si="2"/>
        <v>06363391001</v>
      </c>
      <c r="C88" t="s">
        <v>16</v>
      </c>
      <c r="D88" t="s">
        <v>245</v>
      </c>
      <c r="E88" t="s">
        <v>42</v>
      </c>
      <c r="F88" s="1" t="s">
        <v>246</v>
      </c>
      <c r="G88" t="s">
        <v>247</v>
      </c>
      <c r="H88">
        <v>3200</v>
      </c>
      <c r="I88" s="2">
        <v>44752</v>
      </c>
      <c r="J88" s="2">
        <v>44753</v>
      </c>
      <c r="K88">
        <v>3200</v>
      </c>
    </row>
    <row r="89" spans="1:11" x14ac:dyDescent="0.25">
      <c r="A89" t="str">
        <f>"Z613739C99"</f>
        <v>Z613739C99</v>
      </c>
      <c r="B89" t="str">
        <f t="shared" si="2"/>
        <v>06363391001</v>
      </c>
      <c r="C89" t="s">
        <v>16</v>
      </c>
      <c r="D89" t="s">
        <v>248</v>
      </c>
      <c r="E89" t="s">
        <v>42</v>
      </c>
      <c r="F89" s="1" t="s">
        <v>249</v>
      </c>
      <c r="G89" t="s">
        <v>250</v>
      </c>
      <c r="H89">
        <v>735</v>
      </c>
      <c r="I89" s="2">
        <v>44770</v>
      </c>
      <c r="J89" s="2">
        <v>44771</v>
      </c>
      <c r="K89">
        <v>735</v>
      </c>
    </row>
    <row r="90" spans="1:11" x14ac:dyDescent="0.25">
      <c r="A90" t="str">
        <f>"ZA0376230A"</f>
        <v>ZA0376230A</v>
      </c>
      <c r="B90" t="str">
        <f t="shared" si="2"/>
        <v>06363391001</v>
      </c>
      <c r="C90" t="s">
        <v>16</v>
      </c>
      <c r="D90" t="s">
        <v>251</v>
      </c>
      <c r="E90" t="s">
        <v>42</v>
      </c>
      <c r="F90" s="1" t="s">
        <v>252</v>
      </c>
      <c r="G90" t="s">
        <v>253</v>
      </c>
      <c r="H90">
        <v>145</v>
      </c>
      <c r="I90" s="2">
        <v>44777</v>
      </c>
      <c r="J90" s="2">
        <v>44777</v>
      </c>
      <c r="K90">
        <v>145</v>
      </c>
    </row>
    <row r="91" spans="1:11" x14ac:dyDescent="0.25">
      <c r="A91" t="str">
        <f>"Z4A379F5E6"</f>
        <v>Z4A379F5E6</v>
      </c>
      <c r="B91" t="str">
        <f t="shared" si="2"/>
        <v>06363391001</v>
      </c>
      <c r="C91" t="s">
        <v>16</v>
      </c>
      <c r="D91" t="s">
        <v>254</v>
      </c>
      <c r="E91" t="s">
        <v>42</v>
      </c>
      <c r="F91" s="1" t="s">
        <v>188</v>
      </c>
      <c r="G91" t="s">
        <v>189</v>
      </c>
      <c r="H91">
        <v>126.35</v>
      </c>
      <c r="I91" s="2">
        <v>44806</v>
      </c>
      <c r="J91" s="2">
        <v>44809</v>
      </c>
      <c r="K91">
        <v>126.35</v>
      </c>
    </row>
    <row r="92" spans="1:11" x14ac:dyDescent="0.25">
      <c r="A92" t="str">
        <f>"ZB937C1E68"</f>
        <v>ZB937C1E68</v>
      </c>
      <c r="B92" t="str">
        <f t="shared" si="2"/>
        <v>06363391001</v>
      </c>
      <c r="C92" t="s">
        <v>16</v>
      </c>
      <c r="D92" t="s">
        <v>255</v>
      </c>
      <c r="E92" t="s">
        <v>42</v>
      </c>
      <c r="F92" s="1" t="s">
        <v>256</v>
      </c>
      <c r="G92" t="s">
        <v>257</v>
      </c>
      <c r="H92">
        <v>1836</v>
      </c>
      <c r="I92" s="2">
        <v>44818</v>
      </c>
      <c r="J92" s="2">
        <v>44834</v>
      </c>
      <c r="K92">
        <v>1836</v>
      </c>
    </row>
    <row r="93" spans="1:11" x14ac:dyDescent="0.25">
      <c r="A93" t="str">
        <f>"Z8B36FDC46"</f>
        <v>Z8B36FDC46</v>
      </c>
      <c r="B93" t="str">
        <f t="shared" si="2"/>
        <v>06363391001</v>
      </c>
      <c r="C93" t="s">
        <v>16</v>
      </c>
      <c r="D93" t="s">
        <v>258</v>
      </c>
      <c r="E93" t="s">
        <v>42</v>
      </c>
      <c r="F93" s="1" t="s">
        <v>259</v>
      </c>
      <c r="G93" t="s">
        <v>260</v>
      </c>
      <c r="H93">
        <v>10601</v>
      </c>
      <c r="I93" s="2">
        <v>44815</v>
      </c>
      <c r="J93" s="2">
        <v>44816</v>
      </c>
      <c r="K93">
        <v>10601.02</v>
      </c>
    </row>
    <row r="94" spans="1:11" x14ac:dyDescent="0.25">
      <c r="A94" t="str">
        <f>"Z8236F914B"</f>
        <v>Z8236F914B</v>
      </c>
      <c r="B94" t="str">
        <f t="shared" si="2"/>
        <v>06363391001</v>
      </c>
      <c r="C94" t="s">
        <v>16</v>
      </c>
      <c r="D94" t="s">
        <v>261</v>
      </c>
      <c r="E94" t="s">
        <v>22</v>
      </c>
      <c r="F94" s="1" t="s">
        <v>262</v>
      </c>
      <c r="G94" t="s">
        <v>263</v>
      </c>
      <c r="H94">
        <v>39171.599999999999</v>
      </c>
      <c r="I94" s="2">
        <v>44824</v>
      </c>
      <c r="J94" s="2">
        <v>45188</v>
      </c>
      <c r="K94">
        <v>4519.8</v>
      </c>
    </row>
    <row r="95" spans="1:11" x14ac:dyDescent="0.25">
      <c r="A95" t="str">
        <f>"Z12382657C"</f>
        <v>Z12382657C</v>
      </c>
      <c r="B95" t="str">
        <f t="shared" si="2"/>
        <v>06363391001</v>
      </c>
      <c r="C95" t="s">
        <v>16</v>
      </c>
      <c r="D95" t="s">
        <v>264</v>
      </c>
      <c r="E95" t="s">
        <v>42</v>
      </c>
      <c r="F95" s="1" t="s">
        <v>188</v>
      </c>
      <c r="G95" t="s">
        <v>189</v>
      </c>
      <c r="H95">
        <v>126.35</v>
      </c>
      <c r="I95" s="2">
        <v>44847</v>
      </c>
      <c r="J95" s="2">
        <v>44848</v>
      </c>
      <c r="K95">
        <v>126.35</v>
      </c>
    </row>
    <row r="96" spans="1:11" x14ac:dyDescent="0.25">
      <c r="A96" t="str">
        <f>"Z1237FD1A1"</f>
        <v>Z1237FD1A1</v>
      </c>
      <c r="B96" t="str">
        <f t="shared" si="2"/>
        <v>06363391001</v>
      </c>
      <c r="C96" t="s">
        <v>16</v>
      </c>
      <c r="D96" t="s">
        <v>265</v>
      </c>
      <c r="E96" t="s">
        <v>18</v>
      </c>
      <c r="F96" s="1" t="s">
        <v>266</v>
      </c>
      <c r="G96" t="s">
        <v>267</v>
      </c>
      <c r="H96">
        <v>1750</v>
      </c>
      <c r="I96" s="2">
        <v>44876</v>
      </c>
      <c r="J96" s="2">
        <v>44886</v>
      </c>
      <c r="K96">
        <v>1750</v>
      </c>
    </row>
    <row r="97" spans="1:11" x14ac:dyDescent="0.25">
      <c r="A97" t="str">
        <f>"ZAB37E2343"</f>
        <v>ZAB37E2343</v>
      </c>
      <c r="B97" t="str">
        <f t="shared" si="2"/>
        <v>06363391001</v>
      </c>
      <c r="C97" t="s">
        <v>16</v>
      </c>
      <c r="D97" t="s">
        <v>268</v>
      </c>
      <c r="E97" t="s">
        <v>42</v>
      </c>
      <c r="F97" s="1" t="s">
        <v>269</v>
      </c>
      <c r="G97" t="s">
        <v>270</v>
      </c>
      <c r="H97">
        <v>640</v>
      </c>
      <c r="I97" s="2">
        <v>44866</v>
      </c>
      <c r="J97" s="2">
        <v>44883</v>
      </c>
      <c r="K97">
        <v>640</v>
      </c>
    </row>
    <row r="98" spans="1:11" x14ac:dyDescent="0.25">
      <c r="A98" t="str">
        <f>"ZB53843BEC"</f>
        <v>ZB53843BEC</v>
      </c>
      <c r="B98" t="str">
        <f t="shared" si="2"/>
        <v>06363391001</v>
      </c>
      <c r="C98" t="s">
        <v>16</v>
      </c>
      <c r="D98" t="s">
        <v>271</v>
      </c>
      <c r="E98" t="s">
        <v>18</v>
      </c>
      <c r="F98" s="1" t="s">
        <v>272</v>
      </c>
      <c r="G98" t="s">
        <v>273</v>
      </c>
      <c r="H98">
        <v>3009</v>
      </c>
      <c r="I98" s="2">
        <v>44876</v>
      </c>
      <c r="J98" s="2">
        <v>44883</v>
      </c>
      <c r="K98">
        <v>3009</v>
      </c>
    </row>
    <row r="99" spans="1:11" x14ac:dyDescent="0.25">
      <c r="A99" t="str">
        <f>"ZBB3843C8F"</f>
        <v>ZBB3843C8F</v>
      </c>
      <c r="B99" t="str">
        <f t="shared" ref="B99:B110" si="3">"06363391001"</f>
        <v>06363391001</v>
      </c>
      <c r="C99" t="s">
        <v>16</v>
      </c>
      <c r="D99" t="s">
        <v>274</v>
      </c>
      <c r="E99" t="s">
        <v>18</v>
      </c>
      <c r="F99" s="1" t="s">
        <v>275</v>
      </c>
      <c r="G99" t="s">
        <v>276</v>
      </c>
      <c r="H99">
        <v>9604</v>
      </c>
      <c r="I99" s="2">
        <v>44876</v>
      </c>
      <c r="J99" s="2">
        <v>44886</v>
      </c>
      <c r="K99">
        <v>9604</v>
      </c>
    </row>
    <row r="100" spans="1:11" x14ac:dyDescent="0.25">
      <c r="A100" t="str">
        <f>"Z0E3843CFE"</f>
        <v>Z0E3843CFE</v>
      </c>
      <c r="B100" t="str">
        <f t="shared" si="3"/>
        <v>06363391001</v>
      </c>
      <c r="C100" t="s">
        <v>16</v>
      </c>
      <c r="D100" t="s">
        <v>277</v>
      </c>
      <c r="E100" t="s">
        <v>18</v>
      </c>
      <c r="F100" s="1" t="s">
        <v>278</v>
      </c>
      <c r="G100" t="s">
        <v>279</v>
      </c>
      <c r="H100">
        <v>1400</v>
      </c>
      <c r="I100" s="2">
        <v>44876</v>
      </c>
      <c r="J100" s="2">
        <v>44926</v>
      </c>
      <c r="K100">
        <v>1400</v>
      </c>
    </row>
    <row r="101" spans="1:11" x14ac:dyDescent="0.25">
      <c r="A101" t="str">
        <f>"Z8838975E6"</f>
        <v>Z8838975E6</v>
      </c>
      <c r="B101" t="str">
        <f t="shared" si="3"/>
        <v>06363391001</v>
      </c>
      <c r="C101" t="s">
        <v>16</v>
      </c>
      <c r="D101" t="s">
        <v>280</v>
      </c>
      <c r="E101" t="s">
        <v>42</v>
      </c>
      <c r="F101" s="1" t="s">
        <v>281</v>
      </c>
      <c r="G101" t="s">
        <v>282</v>
      </c>
      <c r="H101">
        <v>4500</v>
      </c>
      <c r="I101" s="2">
        <v>44894</v>
      </c>
      <c r="J101" s="2">
        <v>44926</v>
      </c>
      <c r="K101">
        <v>4500</v>
      </c>
    </row>
    <row r="102" spans="1:11" x14ac:dyDescent="0.25">
      <c r="A102" t="str">
        <f>"ZC5394E16E"</f>
        <v>ZC5394E16E</v>
      </c>
      <c r="B102" t="str">
        <f t="shared" si="3"/>
        <v>06363391001</v>
      </c>
      <c r="C102" t="s">
        <v>16</v>
      </c>
      <c r="D102" t="s">
        <v>283</v>
      </c>
      <c r="E102" t="s">
        <v>42</v>
      </c>
      <c r="F102" s="1" t="s">
        <v>284</v>
      </c>
      <c r="G102" t="s">
        <v>285</v>
      </c>
      <c r="H102">
        <v>6946</v>
      </c>
      <c r="I102" s="2">
        <v>44925</v>
      </c>
      <c r="J102" s="2">
        <v>44926</v>
      </c>
      <c r="K102">
        <v>0</v>
      </c>
    </row>
    <row r="103" spans="1:11" x14ac:dyDescent="0.25">
      <c r="A103" t="str">
        <f>"9418410DCB"</f>
        <v>9418410DCB</v>
      </c>
      <c r="B103" t="str">
        <f t="shared" si="3"/>
        <v>06363391001</v>
      </c>
      <c r="C103" t="s">
        <v>16</v>
      </c>
      <c r="D103" t="s">
        <v>286</v>
      </c>
      <c r="E103" t="s">
        <v>18</v>
      </c>
      <c r="F103" s="1" t="s">
        <v>287</v>
      </c>
      <c r="G103" t="s">
        <v>288</v>
      </c>
      <c r="H103">
        <v>1505000</v>
      </c>
      <c r="I103" s="2">
        <v>44827</v>
      </c>
      <c r="J103" s="2">
        <v>45557</v>
      </c>
      <c r="K103">
        <v>0</v>
      </c>
    </row>
    <row r="104" spans="1:11" x14ac:dyDescent="0.25">
      <c r="A104" t="str">
        <f>"Z20382E8B8"</f>
        <v>Z20382E8B8</v>
      </c>
      <c r="B104" t="str">
        <f t="shared" si="3"/>
        <v>06363391001</v>
      </c>
      <c r="C104" t="s">
        <v>16</v>
      </c>
      <c r="D104" t="s">
        <v>289</v>
      </c>
      <c r="E104" t="s">
        <v>42</v>
      </c>
      <c r="F104" s="1" t="s">
        <v>290</v>
      </c>
      <c r="G104" t="s">
        <v>291</v>
      </c>
      <c r="H104">
        <v>4692.5</v>
      </c>
      <c r="I104" s="2">
        <v>44868</v>
      </c>
      <c r="J104" s="2">
        <v>44894</v>
      </c>
      <c r="K104">
        <v>0</v>
      </c>
    </row>
    <row r="105" spans="1:11" x14ac:dyDescent="0.25">
      <c r="A105" t="str">
        <f>"9419240ABC"</f>
        <v>9419240ABC</v>
      </c>
      <c r="B105" t="str">
        <f t="shared" si="3"/>
        <v>06363391001</v>
      </c>
      <c r="C105" t="s">
        <v>16</v>
      </c>
      <c r="D105" t="s">
        <v>292</v>
      </c>
      <c r="E105" t="s">
        <v>18</v>
      </c>
      <c r="F105" s="1" t="s">
        <v>293</v>
      </c>
      <c r="G105" t="s">
        <v>294</v>
      </c>
      <c r="H105">
        <v>0</v>
      </c>
      <c r="I105" s="2">
        <v>44896</v>
      </c>
      <c r="J105" s="2">
        <v>45260</v>
      </c>
      <c r="K105">
        <v>0</v>
      </c>
    </row>
    <row r="106" spans="1:11" x14ac:dyDescent="0.25">
      <c r="A106" t="str">
        <f>"Z0D38B2C5A"</f>
        <v>Z0D38B2C5A</v>
      </c>
      <c r="B106" t="str">
        <f t="shared" si="3"/>
        <v>06363391001</v>
      </c>
      <c r="C106" t="s">
        <v>16</v>
      </c>
      <c r="D106" t="s">
        <v>295</v>
      </c>
      <c r="E106" t="s">
        <v>42</v>
      </c>
      <c r="F106" s="1" t="s">
        <v>296</v>
      </c>
      <c r="G106" t="s">
        <v>297</v>
      </c>
      <c r="H106">
        <v>1050</v>
      </c>
      <c r="I106" s="2">
        <v>44897</v>
      </c>
      <c r="J106" s="2">
        <v>44926</v>
      </c>
      <c r="K106">
        <v>0</v>
      </c>
    </row>
    <row r="107" spans="1:11" x14ac:dyDescent="0.25">
      <c r="A107" t="str">
        <f>"Z633843E55"</f>
        <v>Z633843E55</v>
      </c>
      <c r="B107" t="str">
        <f t="shared" si="3"/>
        <v>06363391001</v>
      </c>
      <c r="C107" t="s">
        <v>16</v>
      </c>
      <c r="D107" t="s">
        <v>298</v>
      </c>
      <c r="E107" t="s">
        <v>18</v>
      </c>
      <c r="H107">
        <v>51.25</v>
      </c>
      <c r="K107">
        <v>0</v>
      </c>
    </row>
    <row r="108" spans="1:11" x14ac:dyDescent="0.25">
      <c r="A108" t="str">
        <f>"ZA5391E6D3"</f>
        <v>ZA5391E6D3</v>
      </c>
      <c r="B108" t="str">
        <f t="shared" si="3"/>
        <v>06363391001</v>
      </c>
      <c r="C108" t="s">
        <v>16</v>
      </c>
      <c r="D108" t="s">
        <v>299</v>
      </c>
      <c r="E108" t="s">
        <v>42</v>
      </c>
      <c r="H108">
        <v>7135</v>
      </c>
      <c r="K108">
        <v>0</v>
      </c>
    </row>
    <row r="109" spans="1:11" x14ac:dyDescent="0.25">
      <c r="A109" t="str">
        <f>"Z0C367FD7F"</f>
        <v>Z0C367FD7F</v>
      </c>
      <c r="B109" t="str">
        <f t="shared" si="3"/>
        <v>06363391001</v>
      </c>
      <c r="C109" t="s">
        <v>16</v>
      </c>
      <c r="D109" t="s">
        <v>300</v>
      </c>
      <c r="E109" t="s">
        <v>42</v>
      </c>
      <c r="H109">
        <v>0</v>
      </c>
      <c r="K109">
        <v>0</v>
      </c>
    </row>
    <row r="110" spans="1:11" x14ac:dyDescent="0.25">
      <c r="A110" t="str">
        <f>"Z7438706D0"</f>
        <v>Z7438706D0</v>
      </c>
      <c r="B110" t="str">
        <f t="shared" si="3"/>
        <v>06363391001</v>
      </c>
      <c r="C110" t="s">
        <v>16</v>
      </c>
      <c r="D110" t="s">
        <v>301</v>
      </c>
      <c r="E110" t="s">
        <v>18</v>
      </c>
      <c r="F110" s="1" t="s">
        <v>176</v>
      </c>
      <c r="G110" t="s">
        <v>177</v>
      </c>
      <c r="H110">
        <v>14358.96</v>
      </c>
      <c r="I110" s="2">
        <v>44825</v>
      </c>
      <c r="J110" s="2">
        <v>44960</v>
      </c>
      <c r="K110">
        <v>5352.51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liguria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2023-01-30T11:48:11Z</dcterms:created>
  <dcterms:modified xsi:type="dcterms:W3CDTF">2023-01-30T11:48:11Z</dcterms:modified>
</cp:coreProperties>
</file>