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lombard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</calcChain>
</file>

<file path=xl/sharedStrings.xml><?xml version="1.0" encoding="utf-8"?>
<sst xmlns="http://schemas.openxmlformats.org/spreadsheetml/2006/main" count="978" uniqueCount="446">
  <si>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</si>
  <si>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</si>
  <si>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</si>
  <si>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</si>
  <si>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</si>
  <si>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</si>
  <si>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</si>
  <si>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</si>
  <si>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</si>
  <si>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</si>
  <si>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</si>
  <si>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</si>
  <si>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</si>
  <si>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</si>
  <si>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</si>
  <si>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</si>
  <si>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</si>
  <si>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FORNITURA ANNUALE DI ENERGIA ELETTRICA IN CONVENZIONE CONSIP</t>
  </si>
  <si>
    <t>26-AFFIDAMENTO DIRETTO IN ADESIONE AD ACCORDO QUADRO/CONVENZIONE</t>
  </si>
  <si>
    <t xml:space="preserve">EDISON ENERGIA S.P.A (CF: 08526440154)
</t>
  </si>
  <si>
    <t>EDISON ENERGIA S.P.A (CF: 08526440154)</t>
  </si>
  <si>
    <t>FORNITURA ANNUALE DI ENERGIA ELETTRICA IN CONVENZIONE CONSIP PER GLI UFFICI DELL'AGENZIA DELLE ENTRATE DELLA LOMBARDIA</t>
  </si>
  <si>
    <t xml:space="preserve">GALA SPA (CF: 06832931007)
</t>
  </si>
  <si>
    <t>GALA SPA (CF: 06832931007)</t>
  </si>
  <si>
    <t>Installazione porte e elettroserrature comandate da badge varie sedi Milano e provincia</t>
  </si>
  <si>
    <t>23-AFFIDAMENTO DIRETTO</t>
  </si>
  <si>
    <t xml:space="preserve">BENEDETTI MARTINO (CF: BNDMTN68P13F205M)
C.M.G. SNC DI CONFETTI OMAR E C. (CF: 08577780151)
CENTRO SERRAMENTI (CF: 02734520154)
LOCATELLI ML SRL (CF: 09486370159)
MAGUGLIANI SRL (CF: 12359070153)
</t>
  </si>
  <si>
    <t>BENEDETTI MARTINO (CF: BNDMTN68P13F205M)</t>
  </si>
  <si>
    <t>UU.PP. di Bergamo - Cremona e Milano - Noleggio di n. 4 multifunzione colore</t>
  </si>
  <si>
    <t xml:space="preserve">CONVERGE S.P.A. (CF: 04472901000)
</t>
  </si>
  <si>
    <t>CONVERGE S.P.A. (CF: 04472901000)</t>
  </si>
  <si>
    <t xml:space="preserve">IREN MERCATO S.P.A. (CF: 01178580997)
</t>
  </si>
  <si>
    <t>IREN MERCATO S.P.A. (CF: 01178580997)</t>
  </si>
  <si>
    <t>FORNITURA IN NOLEGGIO DI MULTIFUNZIONE MONOCROMATICHE</t>
  </si>
  <si>
    <t xml:space="preserve">OLIVETTI SPA (CF: 02298700010)
</t>
  </si>
  <si>
    <t>OLIVETTI SPA (CF: 02298700010)</t>
  </si>
  <si>
    <t>SPI CR - noleggio fotorip. - ordine Consip 3703446</t>
  </si>
  <si>
    <t>NOLEGGIO DI 25 MULTIFUNZIONE IN CONVENZIONE CONSIP</t>
  </si>
  <si>
    <t>Fornitura teleriscaldamento Palazzo degli Uffici Finanziari di Bergamo-Largo Belotti,3</t>
  </si>
  <si>
    <t xml:space="preserve">A2A CALORE&amp;SERVIZI SRL (CF: 10421210153)
</t>
  </si>
  <si>
    <t>A2A CALORE&amp;SERVIZI SRL (CF: 10421210153)</t>
  </si>
  <si>
    <t>FORNITURA TRIENNALE DI BUONI PASTO ELETTRONICI IN CONVENZIONE CONSIP</t>
  </si>
  <si>
    <t xml:space="preserve">EDENRED ITALIA SRL (CF: 01014660417)
</t>
  </si>
  <si>
    <t>EDENRED ITALIA SRL (CF: 01014660417)</t>
  </si>
  <si>
    <t>SERVIZIO DI CONSEGNA A DOMICILIO DELLA CORRISPONDENZA PER GLI UFFICI DELL'AGENZIA DELLE ENTRATE DELLA LOMBARDIA 2018-2019</t>
  </si>
  <si>
    <t xml:space="preserve">POSTE ITALIANE SPA (CF: 97103880585)
</t>
  </si>
  <si>
    <t>POSTE ITALIANE SPA (CF: 97103880585)</t>
  </si>
  <si>
    <t>Sostituzione tapparella presso la Dirzione provinciale di Sondrio</t>
  </si>
  <si>
    <t xml:space="preserve">CENTROEDILE CHIURO SRL (CF: 00887420149)
DETTO FATTO DI TAMBARO SALVATORE (CF: TMBSVT65R24I829G)
TECHNE S.P.A. (CF: 03066160163)
</t>
  </si>
  <si>
    <t>DETTO FATTO DI TAMBARO SALVATORE (CF: TMBSVT65R24I829G)</t>
  </si>
  <si>
    <t>Noleggio n. 3 fotocopiatori Ufficio di Sondrio-P.zzale Lambertenghi,3 -ordine n.4177051</t>
  </si>
  <si>
    <t xml:space="preserve">SHARP ELECTRONICS ITALIA S.P.A. (CF: 09275090158)
</t>
  </si>
  <si>
    <t>SHARP ELECTRONICS ITALIA S.P.A. (CF: 09275090158)</t>
  </si>
  <si>
    <t>NOLEGGIO N. 6 MULTIFUNZIONE MONOCROMATICI IN CONVENZIONE CONSIP</t>
  </si>
  <si>
    <t xml:space="preserve">KYOCERA DOCUMENT SOLUTION ITALIA SPA (CF: 01788080156)
</t>
  </si>
  <si>
    <t>KYOCERA DOCUMENT SOLUTION ITALIA SPA (CF: 01788080156)</t>
  </si>
  <si>
    <t>UPT Mantova - Noleggio di n. 4 fotocopiatori</t>
  </si>
  <si>
    <t>UT Rho, via Magenta - teleriscaldamento</t>
  </si>
  <si>
    <t xml:space="preserve">LINEA GREEN S.P.A. (CF: 02130930171)
</t>
  </si>
  <si>
    <t>LINEA GREEN S.P.A. (CF: 02130930171)</t>
  </si>
  <si>
    <t>UPT Lodi-Noleggio n.1 fotocopiatore multifunzione</t>
  </si>
  <si>
    <t>Fornitura energia elettrica Erba - Via Alserio Pod n.IT001E18141927</t>
  </si>
  <si>
    <t xml:space="preserve">ENEL ENERGIA SPA (CF: 06655971007)
</t>
  </si>
  <si>
    <t>ENEL ENERGIA SPA (CF: 06655971007)</t>
  </si>
  <si>
    <t>UPT Brescia - Fornitura di un fotocopiatore multifunzione</t>
  </si>
  <si>
    <t>UPT Milano - Noleggio di n. 9 fotocopiatori multifunzione a colori</t>
  </si>
  <si>
    <t>Affidamento accordo quadro minuto mantenimento</t>
  </si>
  <si>
    <t>04-PROCEDURA NEGOZIATA SENZA PREVIA PUBBLICAZIONE</t>
  </si>
  <si>
    <t xml:space="preserve">GEGI (CF: 06163961219)
IMPRESA DEVI IMPIANTI SRL (CF: 02692000124)
MULTIMANUTENZIONE S.R.L. (CF: 10786530153)
R.V.M. IMPIANTI SRL (CF: 00665380986)
</t>
  </si>
  <si>
    <t>GEGI (CF: 06163961219)</t>
  </si>
  <si>
    <t>CONTRATTO APERTO PER L'AFFIDAMENTO DEL SERVIZIO ANNUALE DI MANUTENZIONE DEGLI IMPIANTI ELETTRICI PRESSO GLI UFFICI DELLA LOMBARDIA DELL'AGENZIA DELLE ENTRATE</t>
  </si>
  <si>
    <t xml:space="preserve">C.T.I. SRL (CF: 01646750180)
IMPRESA DEVI IMPIANTI SRL (CF: 02692000124)
LENA IMPIANTI SRL (CF: 03380830988)
SIEL S.P.A (CF: 07163510154)
SIRAM S.P.A. (CF: 08786190150)
</t>
  </si>
  <si>
    <t>IMPRESA DEVI IMPIANTI SRL (CF: 02692000124)</t>
  </si>
  <si>
    <t>FORNITURA UN NOLEGGIO IN CONVENZIONE CONSIP DI N. 18 MULTIFUNZIONE</t>
  </si>
  <si>
    <t>CR Trento e Trieste - teleriscaldamento cont. matr. 68738900</t>
  </si>
  <si>
    <t>FORNITURA IN NOLEGGIO DI N. 5 MULTIFUNZIONE A COLORI</t>
  </si>
  <si>
    <t>FORNITURA IN NOLEGGIO DI N. 20 MULTIFUNZIONE MONOCROMATICHE</t>
  </si>
  <si>
    <t>NOLEGGIO DI N. 3 MULTIFUNZIONE MONOCROMATICHE IN CONVENZIONE CONSIP</t>
  </si>
  <si>
    <t>MANUTENZIONE IMPIANTI ANTINCENDIO</t>
  </si>
  <si>
    <t xml:space="preserve">2A IMPIANTI (CF: 10695730159)
ELETTRICA RIZZI (CF: 01516570163)
TECHNE S.P.A. (CF: 03066160163)
</t>
  </si>
  <si>
    <t>TECHNE S.P.A. (CF: 03066160163)</t>
  </si>
  <si>
    <t>UPT CR+SPI CR+DP LO - fornitura n. 4 multifunzioni - ordine 3703520</t>
  </si>
  <si>
    <t>FORNITURA DI APPARATO TELEPASS PER AUTO DI SERVIZIO</t>
  </si>
  <si>
    <t xml:space="preserve">TELEPASS S.P.A. (CF: 09771701001)
</t>
  </si>
  <si>
    <t>TELEPASS S.P.A. (CF: 09771701001)</t>
  </si>
  <si>
    <t>FORNITURA IN NOLEGGIO IN CONVENZIONE CONSIP DI MULTIFUNZIONE MONOCROMATICI</t>
  </si>
  <si>
    <t>Servizio di progettazione architettonica e strutturale</t>
  </si>
  <si>
    <t xml:space="preserve">STUDIO TECNICO ARCH. SERGIO COLNAGO (CF: CLNSRG59B20A794U)
</t>
  </si>
  <si>
    <t>STUDIO TECNICO ARCH. SERGIO COLNAGO (CF: CLNSRG59B20A794U)</t>
  </si>
  <si>
    <t>RIPARAZIONE SISTEMA CONTROLLO ACCESSI PRESSO UT MILANO 6</t>
  </si>
  <si>
    <t xml:space="preserve">SOLARI DI UDINE S.P.A. (CF: 01847860309)
</t>
  </si>
  <si>
    <t>SOLARI DI UDINE S.P.A. (CF: 01847860309)</t>
  </si>
  <si>
    <t>Affidamento manutenzione elevatori 2019</t>
  </si>
  <si>
    <t xml:space="preserve">MASPERO ELEVATORI S.P.A. (CF: 03423180136)
OTIS SERVIZI SRL (CF: 01729590032)
SCHINDLER SPA (CF: 00842990152)
</t>
  </si>
  <si>
    <t>SCHINDLER SPA (CF: 00842990152)</t>
  </si>
  <si>
    <t>CR Ponchielli - ultima istanza gas PDR 15470000034043</t>
  </si>
  <si>
    <t>Fuel Card 1</t>
  </si>
  <si>
    <t xml:space="preserve">KUWAIT PETROLEUM ITALIA SPA (CF: 00435970587)
</t>
  </si>
  <si>
    <t>KUWAIT PETROLEUM ITALIA SPA (CF: 00435970587)</t>
  </si>
  <si>
    <t>Servizio di conduzione e manutenzione impianti termoidraulici ed idrico sanitari</t>
  </si>
  <si>
    <t>07-SISTEMA DINAMICO DI ACQUISIZIONE</t>
  </si>
  <si>
    <t xml:space="preserve">FACILITY (CF: 01866910761)
SIRAM S.P.A. (CF: 08786190150)
TECHNE S.P.A. (CF: 03066160163)
</t>
  </si>
  <si>
    <t>SIRAM S.P.A. (CF: 08786190150)</t>
  </si>
  <si>
    <t>SERVIZIO PROGETTAZIONE ADEGUAMENTO NORMATIVA ANTINCENDIO CORELLI 28 MILANO</t>
  </si>
  <si>
    <t xml:space="preserve">ARCH. CAMILLO CUGINI (CF: CGLCLL67P25D142W)
</t>
  </si>
  <si>
    <t>ARCH. CAMILLO CUGINI (CF: CGLCLL67P25D142W)</t>
  </si>
  <si>
    <t>SERVIZIO DI CONSEGNA A DOMICILIO DELLA CORRISPONDENZA 2020-2021</t>
  </si>
  <si>
    <t>FORNITURA ANNUALE DI GAS NATURALE IN CONVENZIONE CONSIP</t>
  </si>
  <si>
    <t xml:space="preserve">SINERGAS S.P.A. (CF: 01877220366)
</t>
  </si>
  <si>
    <t>SINERGAS S.P.A. (CF: 01877220366)</t>
  </si>
  <si>
    <t>FORNITURA ANNUALE DI ENERGIA ELETTRICA IN CONVENZIONE CONSIP PER GLI UFFICI AVENTI SEDE NELLA LOMBARDIA TRANNE PROVINCIA  DI MILANO E PROVINCIA DI LODI</t>
  </si>
  <si>
    <t>Messa in sicurezza e ripristino facciata presso l'ufficio territoriale di Mortara</t>
  </si>
  <si>
    <t xml:space="preserve">EDIL61 S.R.L. (CF: 02665410185)
VESE S.R.L. (CF: 01717700189)
ZEL PLAST (CF: 01020030183)
</t>
  </si>
  <si>
    <t>ZEL PLAST (CF: 01020030183)</t>
  </si>
  <si>
    <t>FORNITURA IN NOLEGGIO IN CONVENZIONE CONSIP DI UN MULTIFUNZIONE PER LA DIREZIONE CENTRALE AUDIT</t>
  </si>
  <si>
    <t>Noleggio di 1 multifunzione a colori in convenzione Consip per DP Varese</t>
  </si>
  <si>
    <t>AFFIDAMENTO DEL SERVIZIO DI PULIZIA A RIDOTTO IMPATTO AMBIENTALE - LOTTO 2</t>
  </si>
  <si>
    <t xml:space="preserve">RAGGRUPPAMENTO:
- B.&amp; B. SERVICE SOCIETA' COOPERATIVA (CF: 01494430463) Ruolo: 02-MANDATARIA
- BONI SPA (CF: 02113890012) Ruolo: 01-MANDANTE
</t>
  </si>
  <si>
    <t>CONTRATTO QUADRO DI AFFIDAMENTO DEL SERVIZIO DI MANUTENZIONE DEGLI IMPIANTI ELETTRICI</t>
  </si>
  <si>
    <t xml:space="preserve">2A IMPIANTI (CF: 10695730159)
ELETECNO ST S.P.A. (CF: 02119140131)
GILARDONI SPA (CF: 00734000151)
TECHNE S.P.A. (CF: 03066160163)
ZAZZI IMPIANTI SRL (CF: 05238740962)
</t>
  </si>
  <si>
    <t>CONTRATTO APERTO PER LA FORNITURA DI MATERIALE DI CANCELLERIA</t>
  </si>
  <si>
    <t xml:space="preserve">MAGNANI SRL (CF: 06090890960)
SIDEA (CF: 09916910152)
TUTTUFFICIOPIU' SRL (CF: 10238660152)
VERBANO CARTE SRL (CF: 01566850127)
VERGA SRL (CF: 02833200138)
</t>
  </si>
  <si>
    <t>TUTTUFFICIOPIU' SRL (CF: 10238660152)</t>
  </si>
  <si>
    <t>SERVIZIO DI VIGILANZA PRIVATA</t>
  </si>
  <si>
    <t xml:space="preserve">COSMOPOL SPA (CF: 01764680649)
</t>
  </si>
  <si>
    <t>COSMOPOL SPA (CF: 01764680649)</t>
  </si>
  <si>
    <t>Noleggio di n. 3 multifunzione monocromatiche in convenzione Consip per lâ€™Ufficio provinciale di Como â€“ Territorio dellâ€™Agenzia delle Entrate</t>
  </si>
  <si>
    <t>Noleggio di n. 1 multifunzione a colori in convenzione Consip per la Direzione provinciale di Lecco dellâ€™Agenzia delle Entrate</t>
  </si>
  <si>
    <t>servizio di progettazione adeguamento e messa a norma luoghi di lavoro</t>
  </si>
  <si>
    <t xml:space="preserve">ARCH. GIOVANNA MASCIADRI (CF: MSCGNN67E46F205X)
STUDIO TECNICO ARCH. SERGIO COLNAGO (CF: CLNSRG59B20A794U)
</t>
  </si>
  <si>
    <t>ARCH. GIOVANNA MASCIADRI (CF: MSCGNN67E46F205X)</t>
  </si>
  <si>
    <t>Noleggio di 5 multifunzione monocromatiche convenzione Consip per DP Cremona</t>
  </si>
  <si>
    <t>MN Pomponazzo - teleriscaldamento 69361201+69361203+68943086</t>
  </si>
  <si>
    <t xml:space="preserve">SEI SERVIZI ENERGETICI INTEGRATI S.R.L. (CF: 02169270200)
</t>
  </si>
  <si>
    <t>SEI SERVIZI ENERGETICI INTEGRATI S.R.L. (CF: 02169270200)</t>
  </si>
  <si>
    <t>Fornitura in noleggio di n. 1 multifunzione a colori in convenzione Consip per la Direzione provinciale dellâ€™Agenzia delle Entrate di Pavia</t>
  </si>
  <si>
    <t>VERIFICHE BIENNALI IMPIANTI ELEVATORI UFFICI DELLA LOMBARDIA</t>
  </si>
  <si>
    <t xml:space="preserve">EUROFINS MODULO UNO SRL (CF: 10781070015)
</t>
  </si>
  <si>
    <t>EUROFINS MODULO UNO SRL (CF: 10781070015)</t>
  </si>
  <si>
    <t>Fornitura in noleggio di n. 3 multifunzione monocromatiici in convenzione Consip per la Direzione provinciale dellâ€™Agenzia delle Entrate di Pavia</t>
  </si>
  <si>
    <t>Fornitura in noleggio di n. 1 multifunzione a colori in convenzione Consip per la Direzione provinciale dellâ€™Agenzia delle Entrate di Brescia</t>
  </si>
  <si>
    <t>AFFIDAMENTO DIRETTO SERVIZIO PROGETTAZIONE UTA VIA MANIN</t>
  </si>
  <si>
    <t xml:space="preserve">GLOBAL SERVICE AND ENGINEERING DI MARCELLO MURETTI (CF: MRTMCL69A20E063T)
</t>
  </si>
  <si>
    <t>GLOBAL SERVICE AND ENGINEERING DI MARCELLO MURETTI (CF: MRTMCL69A20E063T)</t>
  </si>
  <si>
    <t>FORNITURA DI SISTEMI CONTROLLO ACCESSI</t>
  </si>
  <si>
    <t>DP Sondrio (Salita Schenardi) - Fornitura gasolio per riscaldamento</t>
  </si>
  <si>
    <t xml:space="preserve">ENI FUEL S.P.A. (CF: 02701740108)
</t>
  </si>
  <si>
    <t>ENI FUEL S.P.A. (CF: 02701740108)</t>
  </si>
  <si>
    <t>RIPRISTINO DI UN CAVO IN FIBRA OTTICA PRESSO LA SEDE DELLA DP II DI MILANO</t>
  </si>
  <si>
    <t xml:space="preserve">AL.SO. TECHNOLOGY SRL (CF: 06555000964)
</t>
  </si>
  <si>
    <t>AL.SO. TECHNOLOGY SRL (CF: 06555000964)</t>
  </si>
  <si>
    <t>FORNITURA BUONI PASTO IN CONVENZIONE CONSIP</t>
  </si>
  <si>
    <t xml:space="preserve">DAY RISTOSERVICE S.P.A. (CF: 03543000370)
</t>
  </si>
  <si>
    <t>DAY RISTOSERVICE S.P.A. (CF: 03543000370)</t>
  </si>
  <si>
    <t>Trattativa diretta per il Servizio di manutenzione delle aree verdi</t>
  </si>
  <si>
    <t xml:space="preserve">3A CORP. S.R.L. (CF: 02664990187)
ABR GREEN SRL (CF: 10603370965)
RIVA GIARDINI S.P.A. (CF: 02265260139)
</t>
  </si>
  <si>
    <t>3A CORP. S.R.L. (CF: 02664990187)</t>
  </si>
  <si>
    <t>Adesione alla Convenzione Consip Gas naturale 13 â€“ Lotto 2</t>
  </si>
  <si>
    <t xml:space="preserve">HERA COMM SPA (CF: 02221101203)
</t>
  </si>
  <si>
    <t>HERA COMM SPA (CF: 02221101203)</t>
  </si>
  <si>
    <t>Adesione alla Convenzione Consip Gas naturale 13 â€“ Lotto 3</t>
  </si>
  <si>
    <t>BS Sorbanella - teleriscaldamento cont. matr. 78718651 - POD IT006T00306780</t>
  </si>
  <si>
    <t>Clusone - energia elettrica in salvaguardia POD IT001E15998506</t>
  </si>
  <si>
    <t xml:space="preserve">A2A ENERGIA (CF: 12883420155)
</t>
  </si>
  <si>
    <t>A2A ENERGIA (CF: 12883420155)</t>
  </si>
  <si>
    <t>FORNITURA DI CARTA IN RISME PER STAMPE E COPIE</t>
  </si>
  <si>
    <t xml:space="preserve">VALSECCHI CANCELLERIA SRL (CF: 09521810961)
</t>
  </si>
  <si>
    <t>VALSECCHI CANCELLERIA SRL (CF: 09521810961)</t>
  </si>
  <si>
    <t>FORNITURA DI ENERGIA ELETTRICA IN CONVENZIONE CONSIP - EE18 - LOTTO 2 - PROVINCE DI MILANO E LODI</t>
  </si>
  <si>
    <t>FORNITURA DI ENERGIA ELETTRICA IN CONVENZIONE CONSIP ENERGIA ELETTRICA 18 - LOTTO 3 - LOMBARDIA ESCLUSE LE PROVINCE DI MILANO E DI LODI</t>
  </si>
  <si>
    <t xml:space="preserve">Brescia Via Sorbanella-energia elettrica mercato libero- Pod IT006E00643370 </t>
  </si>
  <si>
    <t>CONTRATTO ESECUTIVO PER L'AFFIDAMENTO DEL SERVIZIO DI FACCHINAGGIO</t>
  </si>
  <si>
    <t xml:space="preserve">COOPSERVICE S.COOP.P.A. (CF: 00310180351)
</t>
  </si>
  <si>
    <t>COOPSERVICE S.COOP.P.A. (CF: 00310180351)</t>
  </si>
  <si>
    <t>Affidamento servizio di RSPP per le sedi di Bergamo, Lodi, Pavia e Varese</t>
  </si>
  <si>
    <t xml:space="preserve">A.P. GROUP S.R.L. (CF: 11161550154)
</t>
  </si>
  <si>
    <t>A.P. GROUP S.R.L. (CF: 11161550154)</t>
  </si>
  <si>
    <t xml:space="preserve">Servizio di progettazione architettonica, strutturale, coordinamento della sicurezza per rimozione amianto </t>
  </si>
  <si>
    <t xml:space="preserve">CONSEI S.R.L. (CF: 02251840183)
M2P S.R.L. (CF: 02463440186)
S.T.P. STAGEO S.R.L. (CF: 02802200184)
</t>
  </si>
  <si>
    <t>S.T.P. STAGEO S.R.L. (CF: 02802200184)</t>
  </si>
  <si>
    <t>Affidamento dei servizi di riscossione tributi con modalitÃ  elettroniche per le sedi degli Uffici dell'Agenzia delle Entrate</t>
  </si>
  <si>
    <t xml:space="preserve">BANCA NAZIONALE DEL LAVORO SPA (CF: 09339391006)
</t>
  </si>
  <si>
    <t>BANCA NAZIONALE DEL LAVORO SPA (CF: 09339391006)</t>
  </si>
  <si>
    <t>DP BS (Marsala) - energia elettrica in salvaguardia POD IT012E92885112</t>
  </si>
  <si>
    <t>DP BS (Marsala) - energia elettrica in salvaguardia POD IT006E00002592</t>
  </si>
  <si>
    <t>DP BS (Marsala) - energia elettrica in salvaguardia POD IT006E00270034</t>
  </si>
  <si>
    <t>Affidamento del servizio di sorveglianza sanitaria</t>
  </si>
  <si>
    <t xml:space="preserve">FORGEST SRL (CF: 02028830798)
</t>
  </si>
  <si>
    <t>FORGEST SRL (CF: 02028830798)</t>
  </si>
  <si>
    <t>noleggio di n. 1 multifunzione a colori in convenzione Consip per lâ€™Ufficio Provinciale del Territorio dellâ€™Agenzia delle Entrate di Milano</t>
  </si>
  <si>
    <t xml:space="preserve">KYOCERA SPA (CF: 02973040963)
</t>
  </si>
  <si>
    <t>KYOCERA SPA (CF: 02973040963)</t>
  </si>
  <si>
    <t>noleggio di n. 2 multifunzione monocromatiche in convenzione Consip per lâ€™Ufficio provinciale di Milano - Territorio dellâ€™Agenzia delle Entrate</t>
  </si>
  <si>
    <t>UT Vigevano (PV) - Fornitura energia elettrica in regime di salvaguardia senza obbligo di CiG</t>
  </si>
  <si>
    <t xml:space="preserve">ASM ENERGIA SPA (CF: 01985180189)
</t>
  </si>
  <si>
    <t>ASM ENERGIA SPA (CF: 01985180189)</t>
  </si>
  <si>
    <t>Bs Via Sorbanella -teleriscaldamento POD IT006T00643370</t>
  </si>
  <si>
    <t>Vigevano Via Pergolesi gas Matricola Contatore: 37047506</t>
  </si>
  <si>
    <t>CONTRATTO APERTO PER LA FORNITURA DI MATERIALE DI CONSUMO PER STAMPANTI, FAX, FOTOCOPIATORI E MULTIFUNZIONE</t>
  </si>
  <si>
    <t xml:space="preserve">TUTTUFFICIOPIU' SRL (CF: 10238660152)
</t>
  </si>
  <si>
    <t>Gestione integrata della salute e sicurezza sui luoghi di lavoro per le Pubbliche Amministrazioni - Adesione per Agenzia Entrate Lombardia</t>
  </si>
  <si>
    <t xml:space="preserve">SINTESI SPA (CF: 03533961003)
</t>
  </si>
  <si>
    <t>SINTESI SPA (CF: 03533961003)</t>
  </si>
  <si>
    <t>SERVIZIO DI RECEPTION PRESSO IL PALAZZO DEGLI UFFICI FINANZIARI DI MILANO</t>
  </si>
  <si>
    <t xml:space="preserve">GRUPPO SERVIZI ASSOCIATI S.P.A. (CF: 01484180391)
</t>
  </si>
  <si>
    <t>GRUPPO SERVIZI ASSOCIATI S.P.A. (CF: 01484180391)</t>
  </si>
  <si>
    <t>Incarico professionista controllo sismico Stuparich</t>
  </si>
  <si>
    <t xml:space="preserve">M.S.C. (CF: 03600400968)
</t>
  </si>
  <si>
    <t>M.S.C. (CF: 03600400968)</t>
  </si>
  <si>
    <t xml:space="preserve">	Trattativa Diretta tramite Mercato Elettronico della Pubblica Amministrazione per la fornitura comprensiva di montaggio di arredi direzionali per la Direzione regionale della Lombardia.</t>
  </si>
  <si>
    <t xml:space="preserve">B.B.F. SPA (CF: 01782170136)
COMFORT OFFICE (CF: 06285670961)
MPF (CF: 00679750968)
OFFICE DISTRIBUTION (CF: 05873390966)
</t>
  </si>
  <si>
    <t>B.B.F. SPA (CF: 01782170136)</t>
  </si>
  <si>
    <t>Trattativa Diretta tramite Mercato Elettronico della Pubblica Amministrazione per lâ€™affidamento dei lavori di tinteggiatura presso gli Uffici territoriali di Milano 3 e Milano 6 della Direzione regionale della Lombardia</t>
  </si>
  <si>
    <t xml:space="preserve">ARNABOLDI GEOM. CARLO (CF: RNBMRA55D08F205E)
LO.VE. DI CIPRIANI LORENZO (CF: cprlnz32c10i292x)
MIGLIORATI GIAN LUCA (CF: MGLGLC74A21C800I)
</t>
  </si>
  <si>
    <t>LO.VE. DI CIPRIANI LORENZO (CF: cprlnz32c10i292x)</t>
  </si>
  <si>
    <t>Appalto per il servizio di verifiche periodiche biennali sugli impianti di messa a terra degli Uffici della Lombardia</t>
  </si>
  <si>
    <t xml:space="preserve">SOCIETÃ  RINA SERVICES SPA (CF: 03487840104)
</t>
  </si>
  <si>
    <t>SOCIETÃ  RINA SERVICES SPA (CF: 03487840104)</t>
  </si>
  <si>
    <t>SERVIZIO DI SANIFICAZIONE PERIODICA MENSILE DEI FANCOIL DEGLI IMPIANTI DI CONDIZIONAMENTO DEGLI UFFICI DELLA AGENZIA DELLE ENTRATE DELLA LOMBARDIA</t>
  </si>
  <si>
    <t xml:space="preserve">TECHNE S.P.A. (CF: 03066160163)
</t>
  </si>
  <si>
    <t>DP Sondrio (Salita Schenardi) - Fornitura gasolio per riscaldamento periodo dicembre 2021-aprile 2022</t>
  </si>
  <si>
    <t>RIPARAZIONE IMPIANTO ANTINTRUSIONE PRESSO UT GORGONZOLA</t>
  </si>
  <si>
    <t xml:space="preserve">NUOVA RELE' SNC DI TORRIANI GIORGIO &amp; C. (CF: 03124580154)
</t>
  </si>
  <si>
    <t>NUOVA RELE' SNC DI TORRIANI GIORGIO &amp; C. (CF: 03124580154)</t>
  </si>
  <si>
    <t>SERVIZIO DI VERIFICA PERIODICA BIENNALE DELL'IMPIANTO DI MESSA A TERRA DELLA DP DI MANTOVA</t>
  </si>
  <si>
    <t xml:space="preserve">I.M.Q. SPA (CF: 12898410159)
</t>
  </si>
  <si>
    <t>I.M.Q. SPA (CF: 12898410159)</t>
  </si>
  <si>
    <t>Fornitura e posa in opera di pellicola oscurante per pareti vetrate per lâ€™Ufficio della Direzione Provinciale dellâ€™Agenzia delle Entrate di Lecco</t>
  </si>
  <si>
    <t xml:space="preserve">LITHOSERVICE SRL (CF: 00203570130)
</t>
  </si>
  <si>
    <t>LITHOSERVICE SRL (CF: 00203570130)</t>
  </si>
  <si>
    <t>Riparazione e parziale rifacimento dellâ€™impianto antintrusione presso la Direzione Provinciale I di Milano Palazzina B1</t>
  </si>
  <si>
    <t>MANUTENZIONE IMPIANTO VIDEOSORVEGLIANZA PRESSO DP LECCO</t>
  </si>
  <si>
    <t xml:space="preserve">EL.LE.A. SNC DI BONAITI-CRIPPA-PELLEGATTA (CF: 02198530137)
</t>
  </si>
  <si>
    <t>EL.LE.A. SNC DI BONAITI-CRIPPA-PELLEGATTA (CF: 02198530137)</t>
  </si>
  <si>
    <t>MANUTENZIONE IMPIANTO ANTINTRUSIONE PRESSO DP LODI</t>
  </si>
  <si>
    <t xml:space="preserve">SI.BI.CI. IMPIANTI SRL (CF: 02925430965)
</t>
  </si>
  <si>
    <t>SI.BI.CI. IMPIANTI SRL (CF: 02925430965)</t>
  </si>
  <si>
    <t>Fornitura generatore di calore con nuovo a condensazione presso la centrale termica dellâ€™immobile di piazza Stparich n. 2 â€“ Milano, sede dellâ€™Ufficio Territoriale di Milano 6</t>
  </si>
  <si>
    <t xml:space="preserve">B F C SRL (CF: 01105840357)
CLIMAGEST SRL (CF: 03291260176)
IRI IMPIANTI SRL (CF: 00284320173)
</t>
  </si>
  <si>
    <t>IRI IMPIANTI SRL (CF: 00284320173)</t>
  </si>
  <si>
    <t>Manutenzione fotocopiatori presso DP2 Milano e DP Mantova Agenzia delle entrate</t>
  </si>
  <si>
    <t xml:space="preserve">MULTIVENDOR SERVICE SRL (CF: 02937770960)
</t>
  </si>
  <si>
    <t>MULTIVENDOR SERVICE SRL (CF: 02937770960)</t>
  </si>
  <si>
    <t>FORNITURA 40.000 MASCHERINE FFP2</t>
  </si>
  <si>
    <t xml:space="preserve">PASSION SRL (CF: 09606060961)
</t>
  </si>
  <si>
    <t>PASSION SRL (CF: 09606060961)</t>
  </si>
  <si>
    <t>RIPARAZIONE E PARZIALE RIFACIMENTO DELLâ€™IMPIANTO DI VIDEOSORVEGLIANZA PRESSO LA DIREZIONE PROVINCIALE DI MONZA E BRIANZA UFFICIO CONTROLLI</t>
  </si>
  <si>
    <t xml:space="preserve">ICEA SRL (CF: 02907060988)
</t>
  </si>
  <si>
    <t>ICEA SRL (CF: 02907060988)</t>
  </si>
  <si>
    <t>Affidamento del servizio di coordinamento della sicurezza in fase di progettazione per la riqualificazione degli spazi presso la DR della Lombardia</t>
  </si>
  <si>
    <t xml:space="preserve">ARCH. GIOVANNA MASCIADRI (CF: MSCGNN67E46F205X)
</t>
  </si>
  <si>
    <t>manutenzione dellâ€™impianto Alert sportelli presso lâ€™Ufficio della Direzione Provinciale dellâ€™Agenzia delle Entrate Pavia</t>
  </si>
  <si>
    <t xml:space="preserve">PLANTRONIC DI PUTELLI GUIDO FRANCESCO SNC (CF: 04538010150)
</t>
  </si>
  <si>
    <t>PLANTRONIC DI PUTELLI GUIDO FRANCESCO SNC (CF: 04538010150)</t>
  </si>
  <si>
    <t>FORNITURA COMPONENTI IMPIANTI ELIMINACODE</t>
  </si>
  <si>
    <t xml:space="preserve">SIGMA S.P.A. (CF: 01590580443)
</t>
  </si>
  <si>
    <t>SIGMA S.P.A. (CF: 01590580443)</t>
  </si>
  <si>
    <t>FORNITURA E POSA IN OPERA DISPLAY IMPIANTI ELIMINACODE PER UT MILANO 6 E UPT MILANO</t>
  </si>
  <si>
    <t>FORNITURA SISTEMI CONTROLLO ACCESSI</t>
  </si>
  <si>
    <t>Noleggio di 24 stampanti monocromatiche in convenzione Consip per gli Uffici della Direzione regionale della Lombardia dellâ€™Agenzia delle Entrate</t>
  </si>
  <si>
    <t xml:space="preserve">ITD SOLUTIONS SPA (CF: 05773090013)
</t>
  </si>
  <si>
    <t>ITD SOLUTIONS SPA (CF: 05773090013)</t>
  </si>
  <si>
    <t>Noleggio di 23 multifunzione monocromatiche in convenzione Consip per gli Uffici della Direzione regionale della Lombardia dellâ€™Agenzia delle Entrate</t>
  </si>
  <si>
    <t>NOLEGGIO IN CONVENZIONE CONSIP DI 4 MULTIFUNZIONE A COLORI</t>
  </si>
  <si>
    <t>Manutenzione impianto ANTINTRUSIONE presso DP BERGAMO</t>
  </si>
  <si>
    <t xml:space="preserve">GIS SRL (CF: 02226850168)
</t>
  </si>
  <si>
    <t>GIS SRL (CF: 02226850168)</t>
  </si>
  <si>
    <t>REALIZZAZIONE PARETI CARTONGESSO PRESSO IMMOBILE PIAZZA STUPARICH 2 A MILANO</t>
  </si>
  <si>
    <t>FORNITURA E POSA IN OPERA DI UN CAVO IN FIBRA OTTICA PRESSO IL PALAZZO DEGLI UFFICI FINANZIARI DI VIA MANIN A MILANO</t>
  </si>
  <si>
    <t>Fornitura di arredi per gli uffici della Lombardia dellâ€™Agenzia delle Entrate</t>
  </si>
  <si>
    <t xml:space="preserve">EURACCIAI OFFICE (CF: 01802340677)
LAEZZA SPA (CF: 01377120637)
MOSCHELLA SEDUTE SRL (CF: 01991400670)
PIALT S.R.L. (CF: 01664520010)
QUADRIFOGLIO SISTEMI D'ARREDO SPA (CF: 02301560260)
VAGHI SRL (CF: 00679880153)
</t>
  </si>
  <si>
    <t>QUADRIFOGLIO SISTEMI D'ARREDO SPA (CF: 02301560260)</t>
  </si>
  <si>
    <t>AGGIORNAMENTO IMPIANTO ANTINTRUSIONE PRESSO UFFICIO TERRITORIALE DI MONTICHIARI</t>
  </si>
  <si>
    <t xml:space="preserve">ELETTROSERVICE DI VACCARI VINCENZO &amp; C SNC (CF: 02890260173)
</t>
  </si>
  <si>
    <t>ELETTROSERVICE DI VACCARI VINCENZO &amp; C SNC (CF: 02890260173)</t>
  </si>
  <si>
    <t>SERVIZIO DI RIPARAZIONE DELL'IMPIANTO ANTINTRUSIONE PRESSO IL PALAZZO DI VIA MOSCOVA A MILANO</t>
  </si>
  <si>
    <t xml:space="preserve">F.G.S. S.R.L. (CF: 01557310164)
</t>
  </si>
  <si>
    <t>F.G.S. S.R.L. (CF: 01557310164)</t>
  </si>
  <si>
    <t>Fornitura ed installazione di 62 lettori green-pass presso i front-office degli Uffici dellâ€™Agenzia delle Entrate della Lombardia</t>
  </si>
  <si>
    <t xml:space="preserve">ELETTRICANEW DI GIANNI POSTI (CF: 06365281002)
SIRIO SNC DI MANIN PAOLINO E C. (CF: 02378220962)
T-ZONE SRLS (CF: 01716040082)
TUTTUFFICIOPIU' SRL (CF: 10238660152)
VIATEK SRL (CF: 03002040248)
</t>
  </si>
  <si>
    <t>Abbonamento 2022 a 'Opere Edili Milano' ed.PiÃ¹Prezzi portale CCIAA Milano MB LO</t>
  </si>
  <si>
    <t xml:space="preserve">CCIAA MILANO MONZABRIANZA LODI  (CF: 09920840965)
</t>
  </si>
  <si>
    <t>CCIAA MILANO MONZABRIANZA LODI  (CF: 09920840965)</t>
  </si>
  <si>
    <t>FORNITURA IN CONVENZIONE CONSIP DI GAS NATURALE PER GLI UFFICI AVENTI SEDE NELLA PROVINCIA DI MILANO</t>
  </si>
  <si>
    <t>FORNITURA IN CONVENZIONE CONSIP DI GAS NATURALE PER GLI UFFICI AVEBTI SEDE IN LOMBARDIA ESCLUSA PROVINCIA DI MILANO</t>
  </si>
  <si>
    <t>FORNITURA DI ENERGIA ELETTRICA IN CONVENZIONE CONSIP PER GLI UFFICI AVENTI SEDE NELLE PROVINCE DI MILANO E DI LODI</t>
  </si>
  <si>
    <t>FORNITURA DI ENERGIA ELETTRICA IN CONVENZIONE CONSIP PER GLI UFFICI AVENTI SEDE IN LOMBARDIA TRANNE LE PROVINCE DI MILANO E LODI</t>
  </si>
  <si>
    <t>CONTRATTO APERTO PER LA FORNITURA DI MATERIALE DI CANCELLERIA/ACCESSORI PER UFFICIO</t>
  </si>
  <si>
    <t xml:space="preserve">TONER &amp; COPY SRL (CF: 11480360962)
</t>
  </si>
  <si>
    <t>TONER &amp; COPY SRL (CF: 11480360962)</t>
  </si>
  <si>
    <t>LAVORI DI BONIFICA DA AMIANTO TUBATURE IMPIANTI UPT SONDRIO</t>
  </si>
  <si>
    <t xml:space="preserve">A.GRITTI S.A.S.DI GRITTI GIONNI E C. (CF: 00756870143)
</t>
  </si>
  <si>
    <t>A.GRITTI S.A.S.DI GRITTI GIONNI E C. (CF: 00756870143)</t>
  </si>
  <si>
    <t>Fornitura di cinquantamila mascherine FFP2 per lâ€™Agenzia delle Entrate della Lombardia</t>
  </si>
  <si>
    <t xml:space="preserve">ALEMAX SRL (CF: 00691680227)
</t>
  </si>
  <si>
    <t>ALEMAX SRL (CF: 00691680227)</t>
  </si>
  <si>
    <t>Manutenzione fotocopiatore Ricoh modello Aficio MP 3010 presso Ufficio LUINO</t>
  </si>
  <si>
    <t>Servizio di distribuzione automatica di bevande calde, fredde e snack</t>
  </si>
  <si>
    <t xml:space="preserve">IVS ITALIA S.P.A. (CF: 03320270162)
</t>
  </si>
  <si>
    <t>IVS ITALIA S.P.A. (CF: 03320270162)</t>
  </si>
  <si>
    <t>SERVIZIO DI RIPARAZIONE DI UN ARCHIVIO COMPATTATO IN USO ALLA DP2 DI MILANO PRESSO IL PALAZZO DI VIA MANIN A MILANO</t>
  </si>
  <si>
    <t xml:space="preserve">MOVING BOX SRL (CF: 07456480966)
</t>
  </si>
  <si>
    <t>MOVING BOX SRL (CF: 07456480966)</t>
  </si>
  <si>
    <t>Servizio di redazione della Dichiarazione di Rispondenza ai sensi del D.M. 37/08 per Ufficio Provinciale-Territorio di Como</t>
  </si>
  <si>
    <t xml:space="preserve">REITEM S.R.L. (CF: 09506220962)
</t>
  </si>
  <si>
    <t>REITEM S.R.L. (CF: 09506220962)</t>
  </si>
  <si>
    <t>Fornitura di due rastrelliere per biciclette per DR Lombardia</t>
  </si>
  <si>
    <t xml:space="preserve">KAISER+KRAFT SRL (CF: 01627250135)
</t>
  </si>
  <si>
    <t>KAISER+KRAFT SRL (CF: 01627250135)</t>
  </si>
  <si>
    <t>Servizio di manutenzione fotocopiatore Ricoh Aficio MP 3010 Matricola MI074600631 presso Ufficio Controlli della Direzione Provinciale della Agenzia delle Entrate di Monza e della Brianza</t>
  </si>
  <si>
    <t>Fornitura trenta ventilatori a piantana per Agenzia Entrate Lombardia</t>
  </si>
  <si>
    <t xml:space="preserve">B&amp;J FORNITURE E SERVIZI PER UFFICIO (CF: 02530820808)
</t>
  </si>
  <si>
    <t>B&amp;J FORNITURE E SERVIZI PER UFFICIO (CF: 02530820808)</t>
  </si>
  <si>
    <t>SERVIZIO DI PULIZIA PER GLI UFFICI DI COMPETENZA DELLA DIREZIONE REGIONALE DELLA LOMBARDIA</t>
  </si>
  <si>
    <t xml:space="preserve">RAGGRUPPAMENTO:
- B.&amp; B. SERVICE SOCIETA' COOPERATIVA (CF: 01494430463) Ruolo: 02-MANDATARIA
- MIORELLI SERVICE S.P.A. (CF: 00505590224) Ruolo: 01-MANDANTE
</t>
  </si>
  <si>
    <t>SERVIZIO DI CONDUZIONE IMPIANTI E MINUTO MANTENIMENTO EDILE</t>
  </si>
  <si>
    <t>Servizio annuale di riparazione guasti fotocopiatori di proprietÃ  per lâ€™Agenzia delle Entrate della Lombardia</t>
  </si>
  <si>
    <t xml:space="preserve">TECHNOINF S.R.L. (CF: 10239630964)
</t>
  </si>
  <si>
    <t>TECHNOINF S.R.L. (CF: 10239630964)</t>
  </si>
  <si>
    <t>Servizio di smontaggio, trasporto e rimontaggio impianti di scaffalatura mobile per Direzione Provinciale II Milano</t>
  </si>
  <si>
    <t xml:space="preserve">FE.AL. DI FILIPPETTI ALESSANDRO &amp; C. SAS (CF: 05339081001)
</t>
  </si>
  <si>
    <t>FE.AL. DI FILIPPETTI ALESSANDRO &amp; C. SAS (CF: 05339081001)</t>
  </si>
  <si>
    <t xml:space="preserve">Fornitura di quattrocento cartelle portadisegni per UPT di Cremona </t>
  </si>
  <si>
    <t xml:space="preserve">FANTIGRAFICA SRL (CF: 00812340198)
</t>
  </si>
  <si>
    <t>FANTIGRAFICA SRL (CF: 00812340198)</t>
  </si>
  <si>
    <t>Servizio di manutenzione macchine per ufficio presso UT Desio - UT Casalmaggiore - DP Bergamo - DP Cremona</t>
  </si>
  <si>
    <t>Fornitura di n. 20 cassettiere per gli Uffici dellâ€™Agenzia delle Entrate della Lombardia</t>
  </si>
  <si>
    <t xml:space="preserve">PAPER-INGROS DI FREGA DAVIDE (CF: FRGDVD45L24E745Y)
</t>
  </si>
  <si>
    <t>PAPER-INGROS DI FREGA DAVIDE (CF: FRGDVD45L24E745Y)</t>
  </si>
  <si>
    <t>Fornitura di n. 15 sedute per la sala biblioteca della Direzione regionale della Lombardia dellâ€™Agenzia delle Entrate</t>
  </si>
  <si>
    <t xml:space="preserve">UFFICIOSTILE (CF: 06049991000)
</t>
  </si>
  <si>
    <t>UFFICIOSTILE (CF: 06049991000)</t>
  </si>
  <si>
    <t>Fornitura di n. 10 sedute operative per gli Uffici dellâ€™Agenzia delle Entrate della Lombardia</t>
  </si>
  <si>
    <t xml:space="preserve">INTERARREDO SRL (CF: 00838850527)
</t>
  </si>
  <si>
    <t>INTERARREDO SRL (CF: 00838850527)</t>
  </si>
  <si>
    <t>Servizio di manutenzione delle aree verdi e delle aree scoperte degli uffici dellâ€™Agenzia delle Entrate della Lombardia</t>
  </si>
  <si>
    <t xml:space="preserve">ANDREA BARIANI GIARDINI (CF: 02652920188)
AZIENDA AGRICOLA VIVAI GIUMELLI (CF: 00498940147)
BEECO SOCIETA' A RESPONSABILITA' LIMITATA (CF: 11104660961)
</t>
  </si>
  <si>
    <t>BEECO SOCIETA' A RESPONSABILITA' LIMITATA (CF: 11104660961)</t>
  </si>
  <si>
    <t xml:space="preserve">Sostituzione e posa in opera  di scale presso l' archivio UPT dI Mantova </t>
  </si>
  <si>
    <t xml:space="preserve">MASON SRL (CF: 08053920966)
</t>
  </si>
  <si>
    <t>MASON SRL (CF: 08053920966)</t>
  </si>
  <si>
    <t xml:space="preserve">FORNITURA DI CENTOMILA MASCHERINE FFP2 PER GLI UFFICI DELL'AGENZIA DELLE ENTRATE DELLA LOMBARDIA </t>
  </si>
  <si>
    <t xml:space="preserve">BC FORNITURE (CF: 01047720493)
</t>
  </si>
  <si>
    <t>BC FORNITURE (CF: 01047720493)</t>
  </si>
  <si>
    <t>Trattativa diretta per la fornitura di n. 230 schermi parafiato</t>
  </si>
  <si>
    <t xml:space="preserve">LATTANZI GIOVANNI (CF: LTTGNN66E30H282F)
UGOLINI NATALE &amp; C. S.A.S. (CF: 02287320416)
VISUAL STUDIO DI ANNALISA BAGNI (CF: BGNNLS81L52G999W)
</t>
  </si>
  <si>
    <t>UGOLINI NATALE &amp; C. S.A.S. (CF: 02287320416)</t>
  </si>
  <si>
    <t>Fornitura e posa in opera di una centralina per lâ€™irrigazione di un terrazzo a verde presso la sede degli Uffici Finanziari di Via Manin a Milano</t>
  </si>
  <si>
    <t xml:space="preserve">SERVICE &amp; SERVICES SRL (CF: 03118660962)
</t>
  </si>
  <si>
    <t>SERVICE &amp; SERVICES SRL (CF: 03118660962)</t>
  </si>
  <si>
    <t>FORNITURA DI TONER PER STAMPANTI A MAGGIORE DIFFUSIONE</t>
  </si>
  <si>
    <t xml:space="preserve">ECO LASER INFORMATICA SRL (CF: 04427081007)
</t>
  </si>
  <si>
    <t>ECO LASER INFORMATICA SRL (CF: 04427081007)</t>
  </si>
  <si>
    <t xml:space="preserve">Fornitura di carburante per autotrazione dietro presentazione di Fuel Card - Adesione allâ€™Accordo Quadro Fuel Card 2 per Agenzia Entrate Lombardia </t>
  </si>
  <si>
    <t xml:space="preserve">KUWAIT PETROLEUM ITALIA S.P.A. (CF: 00891951006)
</t>
  </si>
  <si>
    <t>KUWAIT PETROLEUM ITALIA S.P.A. (CF: 00891951006)</t>
  </si>
  <si>
    <t>Fornitura di n. 50 cornici per la Direzione regionale</t>
  </si>
  <si>
    <t>Fornitura e posa di di un impianto VRF (volume di refrigerante variabile) presso lâ€™Ufficio territoriale di Suzzara dellâ€™ Agenzia delle Entrate  (MN)</t>
  </si>
  <si>
    <t xml:space="preserve">FUTURA IMPIANTI SRL (CF: 02317990204)
</t>
  </si>
  <si>
    <t>FUTURA IMPIANTI SRL (CF: 02317990204)</t>
  </si>
  <si>
    <t>Servizio di riparazione di alcuni archivi compattati presso lâ€™Ufficio Provinciale del Territorio di Milano</t>
  </si>
  <si>
    <t>Servizio di riparazione di un archivio elettrico in uso alla DR della Lombardia presso il Palazzo degli Uffici finanziari di Milano</t>
  </si>
  <si>
    <t>Servizio di riparazione di un archivio compattato presso lâ€™Ufficio Controlli della Direzione Provinciale di Monza e Brianza</t>
  </si>
  <si>
    <t>Fornitura di n. 38 scale portatili</t>
  </si>
  <si>
    <t xml:space="preserve">ADPARTNERS SRL (CF: 03340710270)
AGRARIA FERRAMENTA PANTANI (CF: 01768880500)
BLU MAPUL S.R.L. (CF: 03178310755)
</t>
  </si>
  <si>
    <t>AGRARIA FERRAMENTA PANTANI (CF: 01768880500)</t>
  </si>
  <si>
    <t>SERVIZIO DI MANUTENZIONE DELL'IMPIANTO DI ALERT SPORTELLI PRESSO UT CREMA</t>
  </si>
  <si>
    <t>Fornitura e posa in opera di cartelli segnaletici per la Direzione Provinciale I di Milano</t>
  </si>
  <si>
    <t xml:space="preserve">SEBERG S.R.L. (CF: 01855820161)
</t>
  </si>
  <si>
    <t>SEBERG S.R.L. (CF: 01855820161)</t>
  </si>
  <si>
    <t>Manutenzione di un componente sistema anti-incendio presso Ufficio Territoriale di Saronno (VA)</t>
  </si>
  <si>
    <t xml:space="preserve">SISTEL DATA SRL (CF: 01327770127)
</t>
  </si>
  <si>
    <t>SISTEL DATA SRL (CF: 01327770127)</t>
  </si>
  <si>
    <t>Lavori di confinamento di materiali contenenti fibre di amianto presso lo stabile di via Italia Libera in Como</t>
  </si>
  <si>
    <t xml:space="preserve">Fornitura e montaggio di tende da interno per gli Uffici di Milano e Brescia dellâ€™Agenzia delle Entrate </t>
  </si>
  <si>
    <t xml:space="preserve">EREDI DI CARLO CASIRAGHI S.A.S. (CF: 04057560965)
</t>
  </si>
  <si>
    <t>EREDI DI CARLO CASIRAGHI S.A.S. (CF: 04057560965)</t>
  </si>
  <si>
    <t xml:space="preserve">Pubblicazione dellâ€™estratto di avviso di indagine di mercato per la ricerca di immobili </t>
  </si>
  <si>
    <t xml:space="preserve">CAIRORCS MEDIA SPA (CF: 11484370967)
</t>
  </si>
  <si>
    <t>CAIRORCS MEDIA SPA (CF: 11484370967)</t>
  </si>
  <si>
    <t>Fornitura e installazione di pannelli per restyling Front Office UT Milano 1</t>
  </si>
  <si>
    <t xml:space="preserve">DUBINI S.R.L. (CF: 06262520155)
FALMAR PROJECT S.R.L. (CF: 02409360415)
TACCONI &amp; DESIGN SRL (CF: 02015810126)
</t>
  </si>
  <si>
    <t>FALMAR PROJECT S.R.L. (CF: 02409360415)</t>
  </si>
  <si>
    <t xml:space="preserve">B.P. ENERGIA SRL (CF: 01532740667)
</t>
  </si>
  <si>
    <t>B.P. ENERGIA SRL (CF: 01532740667)</t>
  </si>
  <si>
    <t>RIPARAZIONE ARCHIVIO ROTANTE ELETTRICO PRESSO UPT SONDRIO</t>
  </si>
  <si>
    <t>VERIFICHE PERIODICHE BIENNALI DEGLI IMPIANTI ELEVATORI IN USO NEGLI UFFICI DELL'AGENZIA DELLE ENTRATE DELLA LOMBARDIA</t>
  </si>
  <si>
    <t xml:space="preserve">SVI CERTIFICAZIONI SRL (CF: 03641990985)
</t>
  </si>
  <si>
    <t>SVI CERTIFICAZIONI SRL (CF: 03641990985)</t>
  </si>
  <si>
    <t>FORNITURA BIENNALE BUONI PASTO ELETTRONICI PER LA DIREZIONE REGIONALE DELLA LOMBARDIA DELL'AGENZIA DELLE ENTRATE</t>
  </si>
  <si>
    <t>Fornitura sistemi di controllo accessi</t>
  </si>
  <si>
    <t>Fornitura e posa di due rastrelliere per biciclette presso la sede  di via Bistolfi</t>
  </si>
  <si>
    <t>Fornitura e installazione di rastrelliere portabiciclette per Agenzia Entrate Lombardia</t>
  </si>
  <si>
    <t xml:space="preserve">DESIG ITALIA SRL (CF: 05174780659)
DINA PROFESSIONAL SRL (CF: 04566840874)
JUTE SPORT SRL (CF: 07793110961)
ULTRAPROMEDIA S.R.L. (CF: 10324241008)
ZAMPIERI SNC (CF: 03522170244)
</t>
  </si>
  <si>
    <t>DINA PROFESSIONAL SRL (CF: 04566840874)</t>
  </si>
  <si>
    <t>Fornitura in noleggio di n. 34 apparecchiature multifunzione monocromatiche in convenzione Consip per alcuni Uffici dellâ€™Agenzia delle Entrate della Lombardia</t>
  </si>
  <si>
    <t>Fornitura in noleggio di n. 29 apparecchiature multifunzione monocromatiche in convenzione Consip per alcuni Uffici dellâ€™Agenzia delle Entrate della Lombardia</t>
  </si>
  <si>
    <t>Pulizia degli infissi e delle vetrate esterne della Direzione provinciale di Mantova dellâ€™Agenzia delle Entrate della Lombardia</t>
  </si>
  <si>
    <t xml:space="preserve">BALLESTRIERO SRL (CF: 01968500205)
</t>
  </si>
  <si>
    <t>BALLESTRIERO SRL (CF: 01968500205)</t>
  </si>
  <si>
    <t>Fornitura in noleggio di n. 46 apparecchiature multifunzione monocromatiche in convenzione Consip per alcuni Uffici dellâ€™Agenzia delle Entrate della Lombardia</t>
  </si>
  <si>
    <t>Noleggio climatizzatori a colonna per lâ€™Ufficio di Milano 3 della DP II di Milano</t>
  </si>
  <si>
    <t xml:space="preserve">CANALI GIOVANNI SRL (CF: 01694560200)
</t>
  </si>
  <si>
    <t>CANALI GIOVANNI SRL (CF: 01694560200)</t>
  </si>
  <si>
    <t>Lavori di tinteggiatura e serramenti edifici via Manin e piazza Stuparich - Milano</t>
  </si>
  <si>
    <t xml:space="preserve">LO.VE. DI CIPRIANI LORENZO (CF: cprlnz32c10i292x)
</t>
  </si>
  <si>
    <t>servizio di manutenzione delle aree verdi e delle aree scoperte presso le sedi degli uffici dellâ€™Agenzia delle Entrate della Lombardia</t>
  </si>
  <si>
    <t xml:space="preserve">3A CORP. S.R.L. (CF: 02664990187)
</t>
  </si>
  <si>
    <t>Fornitura ed installazione di una barriera automatizzata per il controllo dellâ€™accesso veicolare presso la DP di Varese</t>
  </si>
  <si>
    <t xml:space="preserve">F.LLI TROTTO S.R.L.  (CF: 02521150124)
</t>
  </si>
  <si>
    <t>F.LLI TROTTO S.R.L.  (CF: 02521150124)</t>
  </si>
  <si>
    <t>concessione del servizio di distribuzione automatica di bevande calde, fredde e snack, a ridotto impatto ambientale presso gli Uffici dellâ€™Agenzia delle Entrate della Lombardia</t>
  </si>
  <si>
    <t xml:space="preserve">EOS S.R.L. (CF: 01241960192)
GE.S.A. - S.P.A. (CF: 00733530158)
IVS ITALIA S.P.A. (CF: 03320270162)
ORASESTA (CF: 00761070168)
SERIM  (CF: 00801920166)
SOGEDAI SRL (CF: 00060700689)
</t>
  </si>
  <si>
    <t xml:space="preserve"> fornitura di spray disinfettante germicida (DPI covid 19) - CONTRATTO ESECUTIVO</t>
  </si>
  <si>
    <t xml:space="preserve">CERICHEM BIOPHARM SRL (CF: 03728930714)
</t>
  </si>
  <si>
    <t>CERICHEM BIOPHARM SRL (CF: 03728930714)</t>
  </si>
  <si>
    <t xml:space="preserve"> fornitura di visiere (DPI covid 19) - CONTRATTO ESECUTIVO</t>
  </si>
  <si>
    <t xml:space="preserve">SAFE S.R.L. (CF: 01604520989)
</t>
  </si>
  <si>
    <t>SAFE S.R.L. (CF: 01604520989)</t>
  </si>
  <si>
    <t>contratto esecutivo per la fornitura di mascherine FFP3</t>
  </si>
  <si>
    <t xml:space="preserve">ITALORTOPEDIA SRL (CF: 09076931212)
</t>
  </si>
  <si>
    <t>ITALORTOPEDIA SRL (CF: 09076931212)</t>
  </si>
  <si>
    <t>Lavori di restauro presso lâ€™edificio di Via Pomponazzo n. 27, a Mantova, sede della Direzione provinciale di Mantova, Ufficio provinciale â€“ Territorio</t>
  </si>
  <si>
    <t xml:space="preserve">LITHOS S.R.L. (CF: 01998860272)
</t>
  </si>
  <si>
    <t>LITHOS S.R.L. (CF: 01998860272)</t>
  </si>
  <si>
    <t>DETERMINA DI ADESIONE AL CONTRATTO CENTRALIZZATO PER LA FORNITURA DI MASCHERINE FFP2</t>
  </si>
  <si>
    <t xml:space="preserve">MANTA SRL (CF: 01011250105)
</t>
  </si>
  <si>
    <t>MANTA SRL (CF: 01011250105)</t>
  </si>
  <si>
    <t>contratto esecutivo per la fornitura di gel disinfettante</t>
  </si>
  <si>
    <t xml:space="preserve">GIOCHEMICA SRL (CF: 04051160234)
</t>
  </si>
  <si>
    <t>GIOCHEMICA SRL (CF: 04051160234)</t>
  </si>
  <si>
    <t xml:space="preserve">ADESIONE AL CONTRATTO CENTRALIZZATO PER LA FORNITURA DI MASCHERINE FFP2 IMPRESA PIZZOCRI SRL </t>
  </si>
  <si>
    <t xml:space="preserve">DITTA INDIVIDUALE DI PIZZOCRI NICOLO' (CF: PZZNCL94M04I577V)
</t>
  </si>
  <si>
    <t>DITTA INDIVIDUALE DI PIZZOCRI NICOLO' (CF: PZZNCL94M04I577V)</t>
  </si>
  <si>
    <t>Disattivazione impianto antintrusione presso l'immobile di Via M. di Belfiore 1 a Cremona</t>
  </si>
  <si>
    <t xml:space="preserve">ROSSI SISTEMI DI ROSSI GIANPIETRO E DANZI ARISTIDE SNC (CF: 01015270190)
</t>
  </si>
  <si>
    <t>ROSSI SISTEMI DI ROSSI GIANPIETRO E DANZI ARISTIDE SNC (CF: 01015270190)</t>
  </si>
  <si>
    <t>Pulizia della superficie vetrata della DP di Lecco dellâ€™Agenzia delle Entrate della Lombardia</t>
  </si>
  <si>
    <t xml:space="preserve">FLY ORIGINAL SRL (CF: 08401030963)
</t>
  </si>
  <si>
    <t>FLY ORIGINAL SRL (CF: 08401030963)</t>
  </si>
  <si>
    <t>Affidamento del servizio di verifica periodica impianto anticaduta presso lâ€™Ufficio della DP di Varese (VA)</t>
  </si>
  <si>
    <t xml:space="preserve">COP. LAT. DI PAGANI ROBERTO (CF: PGNRRT81L02C618J)
</t>
  </si>
  <si>
    <t>COP. LAT. DI PAGANI ROBERTO (CF: PGNRRT81L02C618J)</t>
  </si>
  <si>
    <t>FORNITURA IN CONVENZIONE CONSIP DI GAS NATURALE PER GLI UFFICI DELL'AGENZIA DELLE ENTRATE SITI NELLA PROVINCIA DI MILANO</t>
  </si>
  <si>
    <t>Firnitura gas naturale tranne provincia di MIlano</t>
  </si>
  <si>
    <t>pulizia della superficie vetrata della DP di Lecco dellâ€™Agenzia delle Entrate della 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</si>
</sst>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"5595325043"</f>
        <v>5595325043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41730</v>
      </c>
      <c r="J3" s="2">
        <v>42094</v>
      </c>
      <c r="K3">
        <v>1501207.61</v>
      </c>
    </row>
    <row r="4" spans="1:11" x14ac:dyDescent="0.25">
      <c r="A4" t="str">
        <f>"612277843E"</f>
        <v>612277843E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42095</v>
      </c>
      <c r="J4" s="2">
        <v>42460</v>
      </c>
      <c r="K4">
        <v>1644131.64</v>
      </c>
    </row>
    <row r="5" spans="1:11" x14ac:dyDescent="0.25">
      <c r="A5" t="str">
        <f>"ZA9155E5EA"</f>
        <v>ZA9155E5EA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33045.42</v>
      </c>
      <c r="I5" s="2">
        <v>42241</v>
      </c>
      <c r="J5" s="2">
        <v>42277</v>
      </c>
      <c r="K5">
        <v>31878.83</v>
      </c>
    </row>
    <row r="6" spans="1:11" x14ac:dyDescent="0.25">
      <c r="A6" t="str">
        <f>"Z831BAE957"</f>
        <v>Z831BAE957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20816</v>
      </c>
      <c r="I6" s="2">
        <v>42667</v>
      </c>
      <c r="J6" s="2">
        <v>44492</v>
      </c>
      <c r="K6">
        <v>21283.5</v>
      </c>
    </row>
    <row r="7" spans="1:11" x14ac:dyDescent="0.25">
      <c r="A7" t="str">
        <f>"6964524B02"</f>
        <v>6964524B02</v>
      </c>
      <c r="B7" t="str">
        <f t="shared" si="0"/>
        <v>06363391001</v>
      </c>
      <c r="C7" t="s">
        <v>16</v>
      </c>
      <c r="D7" t="s">
        <v>17</v>
      </c>
      <c r="E7" t="s">
        <v>18</v>
      </c>
      <c r="F7" s="1" t="s">
        <v>31</v>
      </c>
      <c r="G7" t="s">
        <v>32</v>
      </c>
      <c r="H7">
        <v>0</v>
      </c>
      <c r="I7" s="2">
        <v>42826</v>
      </c>
      <c r="J7" s="2">
        <v>43190</v>
      </c>
      <c r="K7">
        <v>1826993.04</v>
      </c>
    </row>
    <row r="8" spans="1:11" x14ac:dyDescent="0.25">
      <c r="A8" t="str">
        <f>"6993251549"</f>
        <v>6993251549</v>
      </c>
      <c r="B8" t="str">
        <f t="shared" si="0"/>
        <v>06363391001</v>
      </c>
      <c r="C8" t="s">
        <v>16</v>
      </c>
      <c r="D8" t="s">
        <v>33</v>
      </c>
      <c r="E8" t="s">
        <v>18</v>
      </c>
      <c r="F8" s="1" t="s">
        <v>34</v>
      </c>
      <c r="G8" t="s">
        <v>35</v>
      </c>
      <c r="H8">
        <v>127840</v>
      </c>
      <c r="I8" s="2">
        <v>42887</v>
      </c>
      <c r="J8" s="2">
        <v>44712</v>
      </c>
      <c r="K8">
        <v>127382.12</v>
      </c>
    </row>
    <row r="9" spans="1:11" x14ac:dyDescent="0.25">
      <c r="A9" t="str">
        <f>"Z8B1ED9CFB"</f>
        <v>Z8B1ED9CFB</v>
      </c>
      <c r="B9" t="str">
        <f t="shared" si="0"/>
        <v>06363391001</v>
      </c>
      <c r="C9" t="s">
        <v>16</v>
      </c>
      <c r="D9" t="s">
        <v>36</v>
      </c>
      <c r="E9" t="s">
        <v>18</v>
      </c>
      <c r="F9" s="1" t="s">
        <v>29</v>
      </c>
      <c r="G9" t="s">
        <v>30</v>
      </c>
      <c r="H9">
        <v>4799.8</v>
      </c>
      <c r="I9" s="2">
        <v>42894</v>
      </c>
      <c r="J9" s="2">
        <v>44804</v>
      </c>
      <c r="K9">
        <v>4799.8</v>
      </c>
    </row>
    <row r="10" spans="1:11" x14ac:dyDescent="0.25">
      <c r="A10" t="str">
        <f>"7142616130"</f>
        <v>7142616130</v>
      </c>
      <c r="B10" t="str">
        <f t="shared" si="0"/>
        <v>06363391001</v>
      </c>
      <c r="C10" t="s">
        <v>16</v>
      </c>
      <c r="D10" t="s">
        <v>37</v>
      </c>
      <c r="E10" t="s">
        <v>18</v>
      </c>
      <c r="F10" s="1" t="s">
        <v>34</v>
      </c>
      <c r="G10" t="s">
        <v>35</v>
      </c>
      <c r="H10">
        <v>94000</v>
      </c>
      <c r="I10" s="2">
        <v>43035</v>
      </c>
      <c r="J10" s="2">
        <v>44861</v>
      </c>
      <c r="K10">
        <v>93529.88</v>
      </c>
    </row>
    <row r="11" spans="1:11" x14ac:dyDescent="0.25">
      <c r="A11" t="str">
        <f>"Z5921A2FED"</f>
        <v>Z5921A2FED</v>
      </c>
      <c r="B11" t="str">
        <f t="shared" si="0"/>
        <v>06363391001</v>
      </c>
      <c r="C11" t="s">
        <v>16</v>
      </c>
      <c r="D11" t="s">
        <v>38</v>
      </c>
      <c r="E11" t="s">
        <v>25</v>
      </c>
      <c r="F11" s="1" t="s">
        <v>39</v>
      </c>
      <c r="G11" t="s">
        <v>40</v>
      </c>
      <c r="H11">
        <v>0</v>
      </c>
      <c r="I11" s="2">
        <v>43101</v>
      </c>
      <c r="K11">
        <v>493639.29</v>
      </c>
    </row>
    <row r="12" spans="1:11" x14ac:dyDescent="0.25">
      <c r="A12" t="str">
        <f>"7367598E31"</f>
        <v>7367598E31</v>
      </c>
      <c r="B12" t="str">
        <f t="shared" si="0"/>
        <v>06363391001</v>
      </c>
      <c r="C12" t="s">
        <v>16</v>
      </c>
      <c r="D12" t="s">
        <v>41</v>
      </c>
      <c r="E12" t="s">
        <v>18</v>
      </c>
      <c r="F12" s="1" t="s">
        <v>42</v>
      </c>
      <c r="G12" t="s">
        <v>43</v>
      </c>
      <c r="H12">
        <v>13999728.6</v>
      </c>
      <c r="I12" s="2">
        <v>43146</v>
      </c>
      <c r="J12" s="2">
        <v>44242</v>
      </c>
      <c r="K12">
        <v>10075568.77</v>
      </c>
    </row>
    <row r="13" spans="1:11" x14ac:dyDescent="0.25">
      <c r="A13" t="str">
        <f>"Z6522B160C"</f>
        <v>Z6522B160C</v>
      </c>
      <c r="B13" t="str">
        <f t="shared" si="0"/>
        <v>06363391001</v>
      </c>
      <c r="C13" t="s">
        <v>16</v>
      </c>
      <c r="D13" t="s">
        <v>44</v>
      </c>
      <c r="E13" t="s">
        <v>25</v>
      </c>
      <c r="F13" s="1" t="s">
        <v>45</v>
      </c>
      <c r="G13" t="s">
        <v>46</v>
      </c>
      <c r="H13">
        <v>39500</v>
      </c>
      <c r="I13" s="2">
        <v>43180</v>
      </c>
      <c r="J13" s="2">
        <v>43830</v>
      </c>
      <c r="K13">
        <v>27048</v>
      </c>
    </row>
    <row r="14" spans="1:11" x14ac:dyDescent="0.25">
      <c r="A14" t="str">
        <f>"Z8322F2E69"</f>
        <v>Z8322F2E69</v>
      </c>
      <c r="B14" t="str">
        <f t="shared" si="0"/>
        <v>06363391001</v>
      </c>
      <c r="C14" t="s">
        <v>16</v>
      </c>
      <c r="D14" t="s">
        <v>47</v>
      </c>
      <c r="E14" t="s">
        <v>25</v>
      </c>
      <c r="F14" s="1" t="s">
        <v>48</v>
      </c>
      <c r="G14" t="s">
        <v>49</v>
      </c>
      <c r="H14">
        <v>358.5</v>
      </c>
      <c r="I14" s="2">
        <v>43193</v>
      </c>
      <c r="J14" s="2">
        <v>43193</v>
      </c>
      <c r="K14">
        <v>546.5</v>
      </c>
    </row>
    <row r="15" spans="1:11" x14ac:dyDescent="0.25">
      <c r="A15" t="str">
        <f>"Z4B22991A3"</f>
        <v>Z4B22991A3</v>
      </c>
      <c r="B15" t="str">
        <f t="shared" si="0"/>
        <v>06363391001</v>
      </c>
      <c r="C15" t="s">
        <v>16</v>
      </c>
      <c r="D15" t="s">
        <v>50</v>
      </c>
      <c r="E15" t="s">
        <v>18</v>
      </c>
      <c r="F15" s="1" t="s">
        <v>51</v>
      </c>
      <c r="G15" t="s">
        <v>52</v>
      </c>
      <c r="H15">
        <v>15316.8</v>
      </c>
      <c r="I15" s="2">
        <v>43244</v>
      </c>
      <c r="J15" s="2">
        <v>45069</v>
      </c>
      <c r="K15">
        <v>13785.12</v>
      </c>
    </row>
    <row r="16" spans="1:11" x14ac:dyDescent="0.25">
      <c r="A16" t="str">
        <f>"Z94235A51F"</f>
        <v>Z94235A51F</v>
      </c>
      <c r="B16" t="str">
        <f t="shared" si="0"/>
        <v>06363391001</v>
      </c>
      <c r="C16" t="s">
        <v>16</v>
      </c>
      <c r="D16" t="s">
        <v>53</v>
      </c>
      <c r="E16" t="s">
        <v>18</v>
      </c>
      <c r="F16" s="1" t="s">
        <v>54</v>
      </c>
      <c r="G16" t="s">
        <v>55</v>
      </c>
      <c r="H16">
        <v>17491.2</v>
      </c>
      <c r="I16" s="2">
        <v>43282</v>
      </c>
      <c r="J16" s="2">
        <v>45107</v>
      </c>
      <c r="K16">
        <v>15742.08</v>
      </c>
    </row>
    <row r="17" spans="1:11" x14ac:dyDescent="0.25">
      <c r="A17" t="str">
        <f>"Z10237E074"</f>
        <v>Z10237E074</v>
      </c>
      <c r="B17" t="str">
        <f t="shared" si="0"/>
        <v>06363391001</v>
      </c>
      <c r="C17" t="s">
        <v>16</v>
      </c>
      <c r="D17" t="s">
        <v>56</v>
      </c>
      <c r="E17" t="s">
        <v>18</v>
      </c>
      <c r="F17" s="1" t="s">
        <v>54</v>
      </c>
      <c r="G17" t="s">
        <v>55</v>
      </c>
      <c r="H17">
        <v>11660.8</v>
      </c>
      <c r="I17" s="2">
        <v>43252</v>
      </c>
      <c r="J17" s="2">
        <v>45077</v>
      </c>
      <c r="K17">
        <v>10494.72</v>
      </c>
    </row>
    <row r="18" spans="1:11" x14ac:dyDescent="0.25">
      <c r="A18" t="str">
        <f>"ZD513ADED7"</f>
        <v>ZD513ADED7</v>
      </c>
      <c r="B18" t="str">
        <f t="shared" si="0"/>
        <v>06363391001</v>
      </c>
      <c r="C18" t="s">
        <v>16</v>
      </c>
      <c r="D18" t="s">
        <v>57</v>
      </c>
      <c r="E18" t="s">
        <v>25</v>
      </c>
      <c r="F18" s="1" t="s">
        <v>58</v>
      </c>
      <c r="G18" t="s">
        <v>59</v>
      </c>
      <c r="H18">
        <v>0</v>
      </c>
      <c r="I18" s="2">
        <v>43282</v>
      </c>
      <c r="K18">
        <v>29928.2</v>
      </c>
    </row>
    <row r="19" spans="1:11" x14ac:dyDescent="0.25">
      <c r="A19" t="str">
        <f>"Z8223B8A1D"</f>
        <v>Z8223B8A1D</v>
      </c>
      <c r="B19" t="str">
        <f t="shared" si="0"/>
        <v>06363391001</v>
      </c>
      <c r="C19" t="s">
        <v>16</v>
      </c>
      <c r="D19" t="s">
        <v>60</v>
      </c>
      <c r="E19" t="s">
        <v>18</v>
      </c>
      <c r="F19" s="1" t="s">
        <v>54</v>
      </c>
      <c r="G19" t="s">
        <v>55</v>
      </c>
      <c r="H19">
        <v>2915.2</v>
      </c>
      <c r="I19" s="2">
        <v>43294</v>
      </c>
      <c r="J19" s="2">
        <v>45119</v>
      </c>
      <c r="K19">
        <v>2477.92</v>
      </c>
    </row>
    <row r="20" spans="1:11" x14ac:dyDescent="0.25">
      <c r="A20" t="str">
        <f>"0000000000"</f>
        <v>0000000000</v>
      </c>
      <c r="B20" t="str">
        <f t="shared" si="0"/>
        <v>06363391001</v>
      </c>
      <c r="C20" t="s">
        <v>16</v>
      </c>
      <c r="D20" t="s">
        <v>61</v>
      </c>
      <c r="E20" t="s">
        <v>25</v>
      </c>
      <c r="F20" s="1" t="s">
        <v>62</v>
      </c>
      <c r="G20" t="s">
        <v>63</v>
      </c>
      <c r="H20">
        <v>0</v>
      </c>
      <c r="I20" s="2">
        <v>43385</v>
      </c>
      <c r="K20">
        <v>232.19</v>
      </c>
    </row>
    <row r="21" spans="1:11" x14ac:dyDescent="0.25">
      <c r="A21" t="str">
        <f>"Z14236F347"</f>
        <v>Z14236F347</v>
      </c>
      <c r="B21" t="str">
        <f t="shared" si="0"/>
        <v>06363391001</v>
      </c>
      <c r="C21" t="s">
        <v>16</v>
      </c>
      <c r="D21" t="s">
        <v>64</v>
      </c>
      <c r="E21" t="s">
        <v>18</v>
      </c>
      <c r="F21" s="1" t="s">
        <v>54</v>
      </c>
      <c r="G21" t="s">
        <v>55</v>
      </c>
      <c r="H21">
        <v>3783.4</v>
      </c>
      <c r="I21" s="2">
        <v>43309</v>
      </c>
      <c r="J21" s="2">
        <v>45134</v>
      </c>
      <c r="K21">
        <v>3026.73</v>
      </c>
    </row>
    <row r="22" spans="1:11" x14ac:dyDescent="0.25">
      <c r="A22" t="str">
        <f>"Z9E2356C02"</f>
        <v>Z9E2356C02</v>
      </c>
      <c r="B22" t="str">
        <f t="shared" si="0"/>
        <v>06363391001</v>
      </c>
      <c r="C22" t="s">
        <v>16</v>
      </c>
      <c r="D22" t="s">
        <v>65</v>
      </c>
      <c r="E22" t="s">
        <v>18</v>
      </c>
      <c r="F22" s="1" t="s">
        <v>54</v>
      </c>
      <c r="G22" t="s">
        <v>55</v>
      </c>
      <c r="H22">
        <v>34050.6</v>
      </c>
      <c r="I22" s="2">
        <v>43367</v>
      </c>
      <c r="J22" s="2">
        <v>45192</v>
      </c>
      <c r="K22">
        <v>28943.01</v>
      </c>
    </row>
    <row r="23" spans="1:11" x14ac:dyDescent="0.25">
      <c r="A23" t="str">
        <f>"7392866205"</f>
        <v>7392866205</v>
      </c>
      <c r="B23" t="str">
        <f t="shared" si="0"/>
        <v>06363391001</v>
      </c>
      <c r="C23" t="s">
        <v>16</v>
      </c>
      <c r="D23" t="s">
        <v>66</v>
      </c>
      <c r="E23" t="s">
        <v>67</v>
      </c>
      <c r="F23" s="1" t="s">
        <v>68</v>
      </c>
      <c r="G23" t="s">
        <v>69</v>
      </c>
      <c r="H23">
        <v>745000</v>
      </c>
      <c r="I23" s="2">
        <v>43282</v>
      </c>
      <c r="J23" s="2">
        <v>44013</v>
      </c>
      <c r="K23">
        <v>701650.1</v>
      </c>
    </row>
    <row r="24" spans="1:11" x14ac:dyDescent="0.25">
      <c r="A24" t="str">
        <f>"7078653140"</f>
        <v>7078653140</v>
      </c>
      <c r="B24" t="str">
        <f t="shared" si="0"/>
        <v>06363391001</v>
      </c>
      <c r="C24" t="s">
        <v>16</v>
      </c>
      <c r="D24" t="s">
        <v>70</v>
      </c>
      <c r="E24" t="s">
        <v>67</v>
      </c>
      <c r="F24" s="1" t="s">
        <v>71</v>
      </c>
      <c r="G24" t="s">
        <v>72</v>
      </c>
      <c r="H24">
        <v>0</v>
      </c>
      <c r="I24" s="2">
        <v>43132</v>
      </c>
      <c r="J24" s="2">
        <v>43496</v>
      </c>
      <c r="K24">
        <v>228826.65</v>
      </c>
    </row>
    <row r="25" spans="1:11" x14ac:dyDescent="0.25">
      <c r="A25" t="str">
        <f>"ZF42506AFB"</f>
        <v>ZF42506AFB</v>
      </c>
      <c r="B25" t="str">
        <f t="shared" si="0"/>
        <v>06363391001</v>
      </c>
      <c r="C25" t="s">
        <v>16</v>
      </c>
      <c r="D25" t="s">
        <v>73</v>
      </c>
      <c r="E25" t="s">
        <v>18</v>
      </c>
      <c r="F25" s="1" t="s">
        <v>54</v>
      </c>
      <c r="G25" t="s">
        <v>55</v>
      </c>
      <c r="H25">
        <v>38599.199999999997</v>
      </c>
      <c r="I25" s="2">
        <v>43411</v>
      </c>
      <c r="J25" s="2">
        <v>45237</v>
      </c>
      <c r="K25">
        <v>30879.06</v>
      </c>
    </row>
    <row r="26" spans="1:11" x14ac:dyDescent="0.25">
      <c r="A26" t="str">
        <f>"ZAD106470C"</f>
        <v>ZAD106470C</v>
      </c>
      <c r="B26" t="str">
        <f t="shared" si="0"/>
        <v>06363391001</v>
      </c>
      <c r="C26" t="s">
        <v>16</v>
      </c>
      <c r="D26" t="s">
        <v>74</v>
      </c>
      <c r="E26" t="s">
        <v>25</v>
      </c>
      <c r="F26" s="1" t="s">
        <v>58</v>
      </c>
      <c r="G26" t="s">
        <v>59</v>
      </c>
      <c r="H26">
        <v>0</v>
      </c>
      <c r="I26" s="2">
        <v>43282</v>
      </c>
      <c r="K26">
        <v>53084.71</v>
      </c>
    </row>
    <row r="27" spans="1:11" x14ac:dyDescent="0.25">
      <c r="A27" t="str">
        <f>"Z3A27A221E"</f>
        <v>Z3A27A221E</v>
      </c>
      <c r="B27" t="str">
        <f t="shared" si="0"/>
        <v>06363391001</v>
      </c>
      <c r="C27" t="s">
        <v>16</v>
      </c>
      <c r="D27" t="s">
        <v>75</v>
      </c>
      <c r="E27" t="s">
        <v>18</v>
      </c>
      <c r="F27" s="1" t="s">
        <v>54</v>
      </c>
      <c r="G27" t="s">
        <v>55</v>
      </c>
      <c r="H27">
        <v>15347</v>
      </c>
      <c r="I27" s="2">
        <v>43591</v>
      </c>
      <c r="J27" s="2">
        <v>45418</v>
      </c>
      <c r="K27">
        <v>10742.94</v>
      </c>
    </row>
    <row r="28" spans="1:11" x14ac:dyDescent="0.25">
      <c r="A28" t="str">
        <f>"ZDE2784B93"</f>
        <v>ZDE2784B93</v>
      </c>
      <c r="B28" t="str">
        <f t="shared" si="0"/>
        <v>06363391001</v>
      </c>
      <c r="C28" t="s">
        <v>16</v>
      </c>
      <c r="D28" t="s">
        <v>76</v>
      </c>
      <c r="E28" t="s">
        <v>18</v>
      </c>
      <c r="F28" s="1" t="s">
        <v>54</v>
      </c>
      <c r="G28" t="s">
        <v>55</v>
      </c>
      <c r="H28">
        <v>39552</v>
      </c>
      <c r="I28" s="2">
        <v>43570</v>
      </c>
      <c r="J28" s="2">
        <v>45397</v>
      </c>
      <c r="K28">
        <v>27686.63</v>
      </c>
    </row>
    <row r="29" spans="1:11" x14ac:dyDescent="0.25">
      <c r="A29" t="str">
        <f>"ZFA2871AC0"</f>
        <v>ZFA2871AC0</v>
      </c>
      <c r="B29" t="str">
        <f t="shared" si="0"/>
        <v>06363391001</v>
      </c>
      <c r="C29" t="s">
        <v>16</v>
      </c>
      <c r="D29" t="s">
        <v>77</v>
      </c>
      <c r="E29" t="s">
        <v>18</v>
      </c>
      <c r="F29" s="1" t="s">
        <v>54</v>
      </c>
      <c r="G29" t="s">
        <v>55</v>
      </c>
      <c r="H29">
        <v>7218.6</v>
      </c>
      <c r="I29" s="2">
        <v>43629</v>
      </c>
      <c r="J29" s="2">
        <v>45455</v>
      </c>
      <c r="K29">
        <v>5052.96</v>
      </c>
    </row>
    <row r="30" spans="1:11" x14ac:dyDescent="0.25">
      <c r="A30" t="str">
        <f>"7666841D54"</f>
        <v>7666841D54</v>
      </c>
      <c r="B30" t="str">
        <f t="shared" si="0"/>
        <v>06363391001</v>
      </c>
      <c r="C30" t="s">
        <v>16</v>
      </c>
      <c r="D30" t="s">
        <v>78</v>
      </c>
      <c r="E30" t="s">
        <v>67</v>
      </c>
      <c r="F30" s="1" t="s">
        <v>79</v>
      </c>
      <c r="G30" t="s">
        <v>80</v>
      </c>
      <c r="H30">
        <v>144395.91</v>
      </c>
      <c r="I30" s="2">
        <v>43525</v>
      </c>
      <c r="J30" s="2">
        <v>44377</v>
      </c>
      <c r="K30">
        <v>466171.85</v>
      </c>
    </row>
    <row r="31" spans="1:11" x14ac:dyDescent="0.25">
      <c r="A31" t="str">
        <f>"Z9B1ED9C64"</f>
        <v>Z9B1ED9C64</v>
      </c>
      <c r="B31" t="str">
        <f t="shared" si="0"/>
        <v>06363391001</v>
      </c>
      <c r="C31" t="s">
        <v>16</v>
      </c>
      <c r="D31" t="s">
        <v>81</v>
      </c>
      <c r="E31" t="s">
        <v>18</v>
      </c>
      <c r="F31" s="1" t="s">
        <v>54</v>
      </c>
      <c r="G31" t="s">
        <v>55</v>
      </c>
      <c r="H31">
        <v>13136</v>
      </c>
      <c r="I31" s="2">
        <v>42941</v>
      </c>
      <c r="J31" s="2">
        <v>44766</v>
      </c>
      <c r="K31">
        <v>13136</v>
      </c>
    </row>
    <row r="32" spans="1:11" x14ac:dyDescent="0.25">
      <c r="A32" t="str">
        <f>"ZA413320DA"</f>
        <v>ZA413320DA</v>
      </c>
      <c r="B32" t="str">
        <f t="shared" si="0"/>
        <v>06363391001</v>
      </c>
      <c r="C32" t="s">
        <v>16</v>
      </c>
      <c r="D32" t="s">
        <v>82</v>
      </c>
      <c r="E32" t="s">
        <v>25</v>
      </c>
      <c r="F32" s="1" t="s">
        <v>83</v>
      </c>
      <c r="G32" t="s">
        <v>84</v>
      </c>
      <c r="H32">
        <v>4000</v>
      </c>
      <c r="I32" s="2">
        <v>42124</v>
      </c>
      <c r="J32" s="2">
        <v>45777</v>
      </c>
      <c r="K32">
        <v>1633.18</v>
      </c>
    </row>
    <row r="33" spans="1:11" x14ac:dyDescent="0.25">
      <c r="A33" t="str">
        <f>"Z612A1B602"</f>
        <v>Z612A1B602</v>
      </c>
      <c r="B33" t="str">
        <f t="shared" si="0"/>
        <v>06363391001</v>
      </c>
      <c r="C33" t="s">
        <v>16</v>
      </c>
      <c r="D33" t="s">
        <v>85</v>
      </c>
      <c r="E33" t="s">
        <v>18</v>
      </c>
      <c r="F33" s="1" t="s">
        <v>54</v>
      </c>
      <c r="G33" t="s">
        <v>55</v>
      </c>
      <c r="H33">
        <v>39552</v>
      </c>
      <c r="I33" s="2">
        <v>43779</v>
      </c>
      <c r="J33" s="2">
        <v>45616</v>
      </c>
      <c r="K33">
        <v>23731.42</v>
      </c>
    </row>
    <row r="34" spans="1:11" x14ac:dyDescent="0.25">
      <c r="A34" t="str">
        <f>"Z5F2990D9C"</f>
        <v>Z5F2990D9C</v>
      </c>
      <c r="B34" t="str">
        <f t="shared" si="0"/>
        <v>06363391001</v>
      </c>
      <c r="C34" t="s">
        <v>16</v>
      </c>
      <c r="D34" t="s">
        <v>86</v>
      </c>
      <c r="E34" t="s">
        <v>25</v>
      </c>
      <c r="F34" s="1" t="s">
        <v>87</v>
      </c>
      <c r="G34" t="s">
        <v>88</v>
      </c>
      <c r="H34">
        <v>17888</v>
      </c>
      <c r="I34" s="2">
        <v>43705</v>
      </c>
      <c r="J34" s="2">
        <v>43766</v>
      </c>
      <c r="K34">
        <v>17888</v>
      </c>
    </row>
    <row r="35" spans="1:11" x14ac:dyDescent="0.25">
      <c r="A35" t="str">
        <f>"Z962A91DD0"</f>
        <v>Z962A91DD0</v>
      </c>
      <c r="B35" t="str">
        <f t="shared" ref="B35:B66" si="1">"06363391001"</f>
        <v>06363391001</v>
      </c>
      <c r="C35" t="s">
        <v>16</v>
      </c>
      <c r="D35" t="s">
        <v>89</v>
      </c>
      <c r="E35" t="s">
        <v>25</v>
      </c>
      <c r="F35" s="1" t="s">
        <v>90</v>
      </c>
      <c r="G35" t="s">
        <v>91</v>
      </c>
      <c r="H35">
        <v>545</v>
      </c>
      <c r="I35" s="2">
        <v>43815</v>
      </c>
      <c r="J35" s="2">
        <v>43815</v>
      </c>
      <c r="K35">
        <v>545</v>
      </c>
    </row>
    <row r="36" spans="1:11" x14ac:dyDescent="0.25">
      <c r="A36" t="str">
        <f>"7666859C2F"</f>
        <v>7666859C2F</v>
      </c>
      <c r="B36" t="str">
        <f t="shared" si="1"/>
        <v>06363391001</v>
      </c>
      <c r="C36" t="s">
        <v>16</v>
      </c>
      <c r="D36" t="s">
        <v>92</v>
      </c>
      <c r="E36" t="s">
        <v>67</v>
      </c>
      <c r="F36" s="1" t="s">
        <v>93</v>
      </c>
      <c r="G36" t="s">
        <v>94</v>
      </c>
      <c r="H36">
        <v>133290.60999999999</v>
      </c>
      <c r="I36" s="2">
        <v>43490</v>
      </c>
      <c r="J36" s="2">
        <v>44561</v>
      </c>
      <c r="K36">
        <v>292298.77</v>
      </c>
    </row>
    <row r="37" spans="1:11" x14ac:dyDescent="0.25">
      <c r="A37" t="str">
        <f>"0000000000"</f>
        <v>0000000000</v>
      </c>
      <c r="B37" t="str">
        <f t="shared" si="1"/>
        <v>06363391001</v>
      </c>
      <c r="C37" t="s">
        <v>16</v>
      </c>
      <c r="D37" t="s">
        <v>95</v>
      </c>
      <c r="E37" t="s">
        <v>25</v>
      </c>
      <c r="F37" s="1" t="s">
        <v>62</v>
      </c>
      <c r="G37" t="s">
        <v>63</v>
      </c>
      <c r="H37">
        <v>0</v>
      </c>
      <c r="I37" s="2">
        <v>43739</v>
      </c>
      <c r="J37" s="2">
        <v>44104</v>
      </c>
      <c r="K37">
        <v>1287.4100000000001</v>
      </c>
    </row>
    <row r="38" spans="1:11" x14ac:dyDescent="0.25">
      <c r="A38" t="str">
        <f>"ZA02AD0E78"</f>
        <v>ZA02AD0E78</v>
      </c>
      <c r="B38" t="str">
        <f t="shared" si="1"/>
        <v>06363391001</v>
      </c>
      <c r="C38" t="s">
        <v>16</v>
      </c>
      <c r="D38" t="s">
        <v>96</v>
      </c>
      <c r="E38" t="s">
        <v>18</v>
      </c>
      <c r="F38" s="1" t="s">
        <v>97</v>
      </c>
      <c r="G38" t="s">
        <v>98</v>
      </c>
      <c r="H38">
        <v>4000</v>
      </c>
      <c r="I38" s="2">
        <v>43794</v>
      </c>
      <c r="J38" s="2">
        <v>44525</v>
      </c>
      <c r="K38">
        <v>1985.82</v>
      </c>
    </row>
    <row r="39" spans="1:11" x14ac:dyDescent="0.25">
      <c r="A39" t="str">
        <f>"78112195D5"</f>
        <v>78112195D5</v>
      </c>
      <c r="B39" t="str">
        <f t="shared" si="1"/>
        <v>06363391001</v>
      </c>
      <c r="C39" t="s">
        <v>16</v>
      </c>
      <c r="D39" t="s">
        <v>99</v>
      </c>
      <c r="E39" t="s">
        <v>100</v>
      </c>
      <c r="F39" s="1" t="s">
        <v>101</v>
      </c>
      <c r="G39" t="s">
        <v>102</v>
      </c>
      <c r="H39">
        <v>463281.96</v>
      </c>
      <c r="I39" s="2">
        <v>43739</v>
      </c>
      <c r="J39" s="2">
        <v>44561</v>
      </c>
      <c r="K39">
        <v>1437395.65</v>
      </c>
    </row>
    <row r="40" spans="1:11" x14ac:dyDescent="0.25">
      <c r="A40" t="str">
        <f>"Z512ACCD0E"</f>
        <v>Z512ACCD0E</v>
      </c>
      <c r="B40" t="str">
        <f t="shared" si="1"/>
        <v>06363391001</v>
      </c>
      <c r="C40" t="s">
        <v>16</v>
      </c>
      <c r="D40" t="s">
        <v>103</v>
      </c>
      <c r="E40" t="s">
        <v>25</v>
      </c>
      <c r="F40" s="1" t="s">
        <v>104</v>
      </c>
      <c r="G40" t="s">
        <v>105</v>
      </c>
      <c r="H40">
        <v>37000</v>
      </c>
      <c r="I40" s="2">
        <v>43871</v>
      </c>
      <c r="K40">
        <v>25161.18</v>
      </c>
    </row>
    <row r="41" spans="1:11" x14ac:dyDescent="0.25">
      <c r="A41" t="str">
        <f>"Z572B9AFFD"</f>
        <v>Z572B9AFFD</v>
      </c>
      <c r="B41" t="str">
        <f t="shared" si="1"/>
        <v>06363391001</v>
      </c>
      <c r="C41" t="s">
        <v>16</v>
      </c>
      <c r="D41" t="s">
        <v>106</v>
      </c>
      <c r="E41" t="s">
        <v>25</v>
      </c>
      <c r="F41" s="1" t="s">
        <v>45</v>
      </c>
      <c r="G41" t="s">
        <v>46</v>
      </c>
      <c r="H41">
        <v>39500</v>
      </c>
      <c r="I41" s="2">
        <v>43860</v>
      </c>
      <c r="J41" s="2">
        <v>44561</v>
      </c>
      <c r="K41">
        <v>23389.66</v>
      </c>
    </row>
    <row r="42" spans="1:11" x14ac:dyDescent="0.25">
      <c r="A42" t="str">
        <f>"82075772CE"</f>
        <v>82075772CE</v>
      </c>
      <c r="B42" t="str">
        <f t="shared" si="1"/>
        <v>06363391001</v>
      </c>
      <c r="C42" t="s">
        <v>16</v>
      </c>
      <c r="D42" t="s">
        <v>107</v>
      </c>
      <c r="E42" t="s">
        <v>18</v>
      </c>
      <c r="F42" s="1" t="s">
        <v>108</v>
      </c>
      <c r="G42" t="s">
        <v>109</v>
      </c>
      <c r="H42">
        <v>996216.39</v>
      </c>
      <c r="I42" s="2">
        <v>43922</v>
      </c>
      <c r="J42" s="2">
        <v>44286</v>
      </c>
      <c r="K42">
        <v>424916.92</v>
      </c>
    </row>
    <row r="43" spans="1:11" x14ac:dyDescent="0.25">
      <c r="A43" t="str">
        <f>"82573103C6"</f>
        <v>82573103C6</v>
      </c>
      <c r="B43" t="str">
        <f t="shared" si="1"/>
        <v>06363391001</v>
      </c>
      <c r="C43" t="s">
        <v>16</v>
      </c>
      <c r="D43" t="s">
        <v>110</v>
      </c>
      <c r="E43" t="s">
        <v>18</v>
      </c>
      <c r="F43" s="1" t="s">
        <v>62</v>
      </c>
      <c r="G43" t="s">
        <v>63</v>
      </c>
      <c r="H43">
        <v>1039373.32</v>
      </c>
      <c r="I43" s="2">
        <v>43983</v>
      </c>
      <c r="J43" s="2">
        <v>44347</v>
      </c>
      <c r="K43">
        <v>607903.52</v>
      </c>
    </row>
    <row r="44" spans="1:11" x14ac:dyDescent="0.25">
      <c r="A44" t="str">
        <f>"ZF22155B9D"</f>
        <v>ZF22155B9D</v>
      </c>
      <c r="B44" t="str">
        <f t="shared" si="1"/>
        <v>06363391001</v>
      </c>
      <c r="C44" t="s">
        <v>16</v>
      </c>
      <c r="D44" t="s">
        <v>111</v>
      </c>
      <c r="E44" t="s">
        <v>25</v>
      </c>
      <c r="F44" s="1" t="s">
        <v>112</v>
      </c>
      <c r="G44" t="s">
        <v>113</v>
      </c>
      <c r="H44">
        <v>20896.5</v>
      </c>
      <c r="I44" s="2">
        <v>43089</v>
      </c>
      <c r="J44" s="2">
        <v>44985</v>
      </c>
      <c r="K44">
        <v>20496.5</v>
      </c>
    </row>
    <row r="45" spans="1:11" x14ac:dyDescent="0.25">
      <c r="A45" t="str">
        <f>"Z0B2C33B6C"</f>
        <v>Z0B2C33B6C</v>
      </c>
      <c r="B45" t="str">
        <f t="shared" si="1"/>
        <v>06363391001</v>
      </c>
      <c r="C45" t="s">
        <v>16</v>
      </c>
      <c r="D45" t="s">
        <v>114</v>
      </c>
      <c r="E45" t="s">
        <v>18</v>
      </c>
      <c r="F45" s="1" t="s">
        <v>54</v>
      </c>
      <c r="G45" t="s">
        <v>55</v>
      </c>
      <c r="H45">
        <v>3069.4</v>
      </c>
      <c r="I45" s="2">
        <v>43951</v>
      </c>
      <c r="J45" s="2">
        <v>45777</v>
      </c>
      <c r="K45">
        <v>1534.68</v>
      </c>
    </row>
    <row r="46" spans="1:11" x14ac:dyDescent="0.25">
      <c r="A46" t="str">
        <f>"Z4E2D52B5E"</f>
        <v>Z4E2D52B5E</v>
      </c>
      <c r="B46" t="str">
        <f t="shared" si="1"/>
        <v>06363391001</v>
      </c>
      <c r="C46" t="s">
        <v>16</v>
      </c>
      <c r="D46" t="s">
        <v>115</v>
      </c>
      <c r="E46" t="s">
        <v>18</v>
      </c>
      <c r="F46" s="1" t="s">
        <v>54</v>
      </c>
      <c r="G46" t="s">
        <v>55</v>
      </c>
      <c r="H46">
        <v>3117.8</v>
      </c>
      <c r="I46" s="2">
        <v>44040</v>
      </c>
      <c r="J46" s="2">
        <v>45866</v>
      </c>
      <c r="K46">
        <v>1403.03</v>
      </c>
    </row>
    <row r="47" spans="1:11" x14ac:dyDescent="0.25">
      <c r="A47" t="str">
        <f>"668359336C"</f>
        <v>668359336C</v>
      </c>
      <c r="B47" t="str">
        <f t="shared" si="1"/>
        <v>06363391001</v>
      </c>
      <c r="C47" t="s">
        <v>16</v>
      </c>
      <c r="D47" t="s">
        <v>116</v>
      </c>
      <c r="E47" t="s">
        <v>18</v>
      </c>
      <c r="F47" s="1" t="s">
        <v>117</v>
      </c>
      <c r="G47" s="1" t="s">
        <v>117</v>
      </c>
      <c r="H47">
        <v>12971116.300000001</v>
      </c>
      <c r="I47" s="2">
        <v>42522</v>
      </c>
      <c r="J47" s="2">
        <v>44218</v>
      </c>
      <c r="K47">
        <v>11782165.880000001</v>
      </c>
    </row>
    <row r="48" spans="1:11" x14ac:dyDescent="0.25">
      <c r="A48" t="str">
        <f>"7586738640"</f>
        <v>7586738640</v>
      </c>
      <c r="B48" t="str">
        <f t="shared" si="1"/>
        <v>06363391001</v>
      </c>
      <c r="C48" t="s">
        <v>16</v>
      </c>
      <c r="D48" t="s">
        <v>118</v>
      </c>
      <c r="E48" t="s">
        <v>67</v>
      </c>
      <c r="F48" s="1" t="s">
        <v>119</v>
      </c>
      <c r="G48" t="s">
        <v>80</v>
      </c>
      <c r="H48">
        <v>208419.77</v>
      </c>
      <c r="I48" s="2">
        <v>43433</v>
      </c>
      <c r="J48" s="2">
        <v>44561</v>
      </c>
      <c r="K48">
        <v>725699.05</v>
      </c>
    </row>
    <row r="49" spans="1:11" x14ac:dyDescent="0.25">
      <c r="A49" t="str">
        <f>"8239886907"</f>
        <v>8239886907</v>
      </c>
      <c r="B49" t="str">
        <f t="shared" si="1"/>
        <v>06363391001</v>
      </c>
      <c r="C49" t="s">
        <v>16</v>
      </c>
      <c r="D49" t="s">
        <v>120</v>
      </c>
      <c r="E49" t="s">
        <v>67</v>
      </c>
      <c r="F49" s="1" t="s">
        <v>121</v>
      </c>
      <c r="G49" t="s">
        <v>122</v>
      </c>
      <c r="H49">
        <v>212000</v>
      </c>
      <c r="I49" s="2">
        <v>44078</v>
      </c>
      <c r="J49" s="2">
        <v>44623</v>
      </c>
      <c r="K49">
        <v>211283.72</v>
      </c>
    </row>
    <row r="50" spans="1:11" x14ac:dyDescent="0.25">
      <c r="A50" t="str">
        <f>"83540869D9"</f>
        <v>83540869D9</v>
      </c>
      <c r="B50" t="str">
        <f t="shared" si="1"/>
        <v>06363391001</v>
      </c>
      <c r="C50" t="s">
        <v>16</v>
      </c>
      <c r="D50" t="s">
        <v>123</v>
      </c>
      <c r="E50" t="s">
        <v>18</v>
      </c>
      <c r="F50" s="1" t="s">
        <v>124</v>
      </c>
      <c r="G50" t="s">
        <v>125</v>
      </c>
      <c r="H50">
        <v>723950.32</v>
      </c>
      <c r="I50" s="2">
        <v>44013</v>
      </c>
      <c r="J50" s="2">
        <v>45107</v>
      </c>
      <c r="K50">
        <v>559742.43999999994</v>
      </c>
    </row>
    <row r="51" spans="1:11" x14ac:dyDescent="0.25">
      <c r="A51" t="str">
        <f>"Z042DEFCF4"</f>
        <v>Z042DEFCF4</v>
      </c>
      <c r="B51" t="str">
        <f t="shared" si="1"/>
        <v>06363391001</v>
      </c>
      <c r="C51" t="s">
        <v>16</v>
      </c>
      <c r="D51" t="s">
        <v>126</v>
      </c>
      <c r="E51" t="s">
        <v>18</v>
      </c>
      <c r="F51" s="1" t="s">
        <v>54</v>
      </c>
      <c r="G51" t="s">
        <v>55</v>
      </c>
      <c r="H51">
        <v>12801.6</v>
      </c>
      <c r="I51" s="2">
        <v>44102</v>
      </c>
      <c r="J51" s="2">
        <v>45928</v>
      </c>
      <c r="K51">
        <v>4480.5600000000004</v>
      </c>
    </row>
    <row r="52" spans="1:11" x14ac:dyDescent="0.25">
      <c r="A52" t="str">
        <f>"ZA02DF66BB"</f>
        <v>ZA02DF66BB</v>
      </c>
      <c r="B52" t="str">
        <f t="shared" si="1"/>
        <v>06363391001</v>
      </c>
      <c r="C52" t="s">
        <v>16</v>
      </c>
      <c r="D52" t="s">
        <v>127</v>
      </c>
      <c r="E52" t="s">
        <v>18</v>
      </c>
      <c r="F52" s="1" t="s">
        <v>54</v>
      </c>
      <c r="G52" t="s">
        <v>55</v>
      </c>
      <c r="H52">
        <v>3117.8</v>
      </c>
      <c r="I52" s="2">
        <v>44092</v>
      </c>
      <c r="J52" s="2">
        <v>45918</v>
      </c>
      <c r="K52">
        <v>1403.01</v>
      </c>
    </row>
    <row r="53" spans="1:11" x14ac:dyDescent="0.25">
      <c r="A53" t="str">
        <f>"Z0C2C6171F"</f>
        <v>Z0C2C6171F</v>
      </c>
      <c r="B53" t="str">
        <f t="shared" si="1"/>
        <v>06363391001</v>
      </c>
      <c r="C53" t="s">
        <v>16</v>
      </c>
      <c r="D53" t="s">
        <v>128</v>
      </c>
      <c r="E53" t="s">
        <v>25</v>
      </c>
      <c r="F53" s="1" t="s">
        <v>129</v>
      </c>
      <c r="G53" t="s">
        <v>130</v>
      </c>
      <c r="H53">
        <v>50485.48</v>
      </c>
      <c r="I53" s="2">
        <v>44083</v>
      </c>
      <c r="J53" s="2">
        <v>44196</v>
      </c>
      <c r="K53">
        <v>50485.48</v>
      </c>
    </row>
    <row r="54" spans="1:11" x14ac:dyDescent="0.25">
      <c r="A54" t="str">
        <f>"Z002D4ED2A"</f>
        <v>Z002D4ED2A</v>
      </c>
      <c r="B54" t="str">
        <f t="shared" si="1"/>
        <v>06363391001</v>
      </c>
      <c r="C54" t="s">
        <v>16</v>
      </c>
      <c r="D54" t="s">
        <v>131</v>
      </c>
      <c r="E54" t="s">
        <v>18</v>
      </c>
      <c r="F54" s="1" t="s">
        <v>54</v>
      </c>
      <c r="G54" t="s">
        <v>55</v>
      </c>
      <c r="H54">
        <v>21336</v>
      </c>
      <c r="I54" s="2">
        <v>44068</v>
      </c>
      <c r="J54" s="2">
        <v>45894</v>
      </c>
      <c r="K54">
        <v>9601.2199999999993</v>
      </c>
    </row>
    <row r="55" spans="1:11" x14ac:dyDescent="0.25">
      <c r="A55" t="str">
        <f>"Z8E1066CC6"</f>
        <v>Z8E1066CC6</v>
      </c>
      <c r="B55" t="str">
        <f t="shared" si="1"/>
        <v>06363391001</v>
      </c>
      <c r="C55" t="s">
        <v>16</v>
      </c>
      <c r="D55" t="s">
        <v>132</v>
      </c>
      <c r="E55" t="s">
        <v>25</v>
      </c>
      <c r="F55" s="1" t="s">
        <v>133</v>
      </c>
      <c r="G55" t="s">
        <v>134</v>
      </c>
      <c r="H55">
        <v>0</v>
      </c>
      <c r="I55" s="2">
        <v>43952</v>
      </c>
      <c r="K55">
        <v>153335.63</v>
      </c>
    </row>
    <row r="56" spans="1:11" x14ac:dyDescent="0.25">
      <c r="A56" t="str">
        <f>"ZC32E5194C"</f>
        <v>ZC32E5194C</v>
      </c>
      <c r="B56" t="str">
        <f t="shared" si="1"/>
        <v>06363391001</v>
      </c>
      <c r="C56" t="s">
        <v>16</v>
      </c>
      <c r="D56" t="s">
        <v>135</v>
      </c>
      <c r="E56" t="s">
        <v>18</v>
      </c>
      <c r="F56" s="1" t="s">
        <v>54</v>
      </c>
      <c r="G56" t="s">
        <v>55</v>
      </c>
      <c r="H56">
        <v>3117.8</v>
      </c>
      <c r="I56" s="2">
        <v>44124</v>
      </c>
      <c r="J56" s="2">
        <v>45950</v>
      </c>
      <c r="K56">
        <v>1247.17</v>
      </c>
    </row>
    <row r="57" spans="1:11" x14ac:dyDescent="0.25">
      <c r="A57" t="str">
        <f>"Z992E8F60E"</f>
        <v>Z992E8F60E</v>
      </c>
      <c r="B57" t="str">
        <f t="shared" si="1"/>
        <v>06363391001</v>
      </c>
      <c r="C57" t="s">
        <v>16</v>
      </c>
      <c r="D57" t="s">
        <v>136</v>
      </c>
      <c r="E57" t="s">
        <v>25</v>
      </c>
      <c r="F57" s="1" t="s">
        <v>137</v>
      </c>
      <c r="G57" t="s">
        <v>138</v>
      </c>
      <c r="H57">
        <v>6459.06</v>
      </c>
      <c r="I57" s="2">
        <v>44127</v>
      </c>
      <c r="J57" s="2">
        <v>44236</v>
      </c>
      <c r="K57">
        <v>4928.55</v>
      </c>
    </row>
    <row r="58" spans="1:11" x14ac:dyDescent="0.25">
      <c r="A58" t="str">
        <f>"Z402E51949"</f>
        <v>Z402E51949</v>
      </c>
      <c r="B58" t="str">
        <f t="shared" si="1"/>
        <v>06363391001</v>
      </c>
      <c r="C58" t="s">
        <v>16</v>
      </c>
      <c r="D58" t="s">
        <v>139</v>
      </c>
      <c r="E58" t="s">
        <v>18</v>
      </c>
      <c r="F58" s="1" t="s">
        <v>54</v>
      </c>
      <c r="G58" t="s">
        <v>55</v>
      </c>
      <c r="H58">
        <v>12801.6</v>
      </c>
      <c r="I58" s="2">
        <v>44127</v>
      </c>
      <c r="J58" s="2">
        <v>45953</v>
      </c>
      <c r="K58">
        <v>5120.6400000000003</v>
      </c>
    </row>
    <row r="59" spans="1:11" x14ac:dyDescent="0.25">
      <c r="A59" t="str">
        <f>"ZB22E6CCF2"</f>
        <v>ZB22E6CCF2</v>
      </c>
      <c r="B59" t="str">
        <f t="shared" si="1"/>
        <v>06363391001</v>
      </c>
      <c r="C59" t="s">
        <v>16</v>
      </c>
      <c r="D59" t="s">
        <v>140</v>
      </c>
      <c r="E59" t="s">
        <v>18</v>
      </c>
      <c r="F59" s="1" t="s">
        <v>54</v>
      </c>
      <c r="G59" t="s">
        <v>55</v>
      </c>
      <c r="H59">
        <v>3117.8</v>
      </c>
      <c r="I59" s="2">
        <v>44119</v>
      </c>
      <c r="J59" s="2">
        <v>45945</v>
      </c>
      <c r="K59">
        <v>1247.1199999999999</v>
      </c>
    </row>
    <row r="60" spans="1:11" x14ac:dyDescent="0.25">
      <c r="A60" t="str">
        <f>"Z982CE6E14"</f>
        <v>Z982CE6E14</v>
      </c>
      <c r="B60" t="str">
        <f t="shared" si="1"/>
        <v>06363391001</v>
      </c>
      <c r="C60" t="s">
        <v>16</v>
      </c>
      <c r="D60" t="s">
        <v>141</v>
      </c>
      <c r="E60" t="s">
        <v>25</v>
      </c>
      <c r="F60" s="1" t="s">
        <v>142</v>
      </c>
      <c r="G60" t="s">
        <v>143</v>
      </c>
      <c r="H60">
        <v>7295.64</v>
      </c>
      <c r="I60" s="2">
        <v>44144</v>
      </c>
      <c r="J60" s="2">
        <v>44187</v>
      </c>
      <c r="K60">
        <v>7295.64</v>
      </c>
    </row>
    <row r="61" spans="1:11" x14ac:dyDescent="0.25">
      <c r="A61" t="str">
        <f>"Z032DEDA5E"</f>
        <v>Z032DEDA5E</v>
      </c>
      <c r="B61" t="str">
        <f t="shared" si="1"/>
        <v>06363391001</v>
      </c>
      <c r="C61" t="s">
        <v>16</v>
      </c>
      <c r="D61" t="s">
        <v>144</v>
      </c>
      <c r="E61" t="s">
        <v>25</v>
      </c>
      <c r="F61" s="1" t="s">
        <v>90</v>
      </c>
      <c r="G61" t="s">
        <v>91</v>
      </c>
      <c r="H61">
        <v>15750</v>
      </c>
      <c r="I61" s="2">
        <v>44055</v>
      </c>
      <c r="J61" s="2">
        <v>44196</v>
      </c>
      <c r="K61">
        <v>14660</v>
      </c>
    </row>
    <row r="62" spans="1:11" x14ac:dyDescent="0.25">
      <c r="A62" t="str">
        <f>"Z3F300B632"</f>
        <v>Z3F300B632</v>
      </c>
      <c r="B62" t="str">
        <f t="shared" si="1"/>
        <v>06363391001</v>
      </c>
      <c r="C62" t="s">
        <v>16</v>
      </c>
      <c r="D62" t="s">
        <v>145</v>
      </c>
      <c r="E62" t="s">
        <v>18</v>
      </c>
      <c r="F62" s="1" t="s">
        <v>146</v>
      </c>
      <c r="G62" t="s">
        <v>147</v>
      </c>
      <c r="H62">
        <v>8500</v>
      </c>
      <c r="I62" s="2">
        <v>44189</v>
      </c>
      <c r="J62" s="2">
        <v>44204</v>
      </c>
      <c r="K62">
        <v>4621.1000000000004</v>
      </c>
    </row>
    <row r="63" spans="1:11" x14ac:dyDescent="0.25">
      <c r="A63" t="str">
        <f>"ZBA2B7157B"</f>
        <v>ZBA2B7157B</v>
      </c>
      <c r="B63" t="str">
        <f t="shared" si="1"/>
        <v>06363391001</v>
      </c>
      <c r="C63" t="s">
        <v>16</v>
      </c>
      <c r="D63" t="s">
        <v>148</v>
      </c>
      <c r="E63" t="s">
        <v>25</v>
      </c>
      <c r="F63" s="1" t="s">
        <v>149</v>
      </c>
      <c r="G63" t="s">
        <v>150</v>
      </c>
      <c r="H63">
        <v>423</v>
      </c>
      <c r="I63" s="2">
        <v>43859</v>
      </c>
      <c r="J63" s="2">
        <v>44126</v>
      </c>
      <c r="K63">
        <v>423</v>
      </c>
    </row>
    <row r="64" spans="1:11" x14ac:dyDescent="0.25">
      <c r="A64" t="str">
        <f>"855145216F"</f>
        <v>855145216F</v>
      </c>
      <c r="B64" t="str">
        <f t="shared" si="1"/>
        <v>06363391001</v>
      </c>
      <c r="C64" t="s">
        <v>16</v>
      </c>
      <c r="D64" t="s">
        <v>151</v>
      </c>
      <c r="E64" t="s">
        <v>18</v>
      </c>
      <c r="F64" s="1" t="s">
        <v>152</v>
      </c>
      <c r="G64" t="s">
        <v>153</v>
      </c>
      <c r="H64">
        <v>4612844.2</v>
      </c>
      <c r="I64" s="2">
        <v>44174</v>
      </c>
      <c r="J64" s="2">
        <v>44904</v>
      </c>
      <c r="K64">
        <v>4284998.9000000004</v>
      </c>
    </row>
    <row r="65" spans="1:11" x14ac:dyDescent="0.25">
      <c r="A65" t="str">
        <f>"Z40303C1F0"</f>
        <v>Z40303C1F0</v>
      </c>
      <c r="B65" t="str">
        <f t="shared" si="1"/>
        <v>06363391001</v>
      </c>
      <c r="C65" t="s">
        <v>16</v>
      </c>
      <c r="D65" t="s">
        <v>154</v>
      </c>
      <c r="E65" t="s">
        <v>25</v>
      </c>
      <c r="F65" s="1" t="s">
        <v>155</v>
      </c>
      <c r="G65" t="s">
        <v>156</v>
      </c>
      <c r="H65">
        <v>30695.040000000001</v>
      </c>
      <c r="I65" s="2">
        <v>44239</v>
      </c>
      <c r="K65">
        <v>18718.099999999999</v>
      </c>
    </row>
    <row r="66" spans="1:11" x14ac:dyDescent="0.25">
      <c r="A66" t="str">
        <f>"86233147D3"</f>
        <v>86233147D3</v>
      </c>
      <c r="B66" t="str">
        <f t="shared" si="1"/>
        <v>06363391001</v>
      </c>
      <c r="C66" t="s">
        <v>16</v>
      </c>
      <c r="D66" t="s">
        <v>157</v>
      </c>
      <c r="E66" t="s">
        <v>18</v>
      </c>
      <c r="F66" s="1" t="s">
        <v>158</v>
      </c>
      <c r="G66" t="s">
        <v>159</v>
      </c>
      <c r="H66">
        <v>479595.49</v>
      </c>
      <c r="I66" s="2">
        <v>44287</v>
      </c>
      <c r="J66" s="2">
        <v>44651</v>
      </c>
      <c r="K66">
        <v>218887.72</v>
      </c>
    </row>
    <row r="67" spans="1:11" x14ac:dyDescent="0.25">
      <c r="A67" t="str">
        <f>"8623418DA4"</f>
        <v>8623418DA4</v>
      </c>
      <c r="B67" t="str">
        <f t="shared" ref="B67:B98" si="2">"06363391001"</f>
        <v>06363391001</v>
      </c>
      <c r="C67" t="s">
        <v>16</v>
      </c>
      <c r="D67" t="s">
        <v>160</v>
      </c>
      <c r="E67" t="s">
        <v>18</v>
      </c>
      <c r="F67" s="1" t="s">
        <v>158</v>
      </c>
      <c r="G67" t="s">
        <v>159</v>
      </c>
      <c r="H67">
        <v>586356.51</v>
      </c>
      <c r="I67" s="2">
        <v>44287</v>
      </c>
      <c r="J67" s="2">
        <v>44651</v>
      </c>
      <c r="K67">
        <v>262027.31</v>
      </c>
    </row>
    <row r="68" spans="1:11" x14ac:dyDescent="0.25">
      <c r="A68" t="str">
        <f>"Z20304AC78"</f>
        <v>Z20304AC78</v>
      </c>
      <c r="B68" t="str">
        <f t="shared" si="2"/>
        <v>06363391001</v>
      </c>
      <c r="C68" t="s">
        <v>16</v>
      </c>
      <c r="D68" t="s">
        <v>161</v>
      </c>
      <c r="E68" t="s">
        <v>25</v>
      </c>
      <c r="F68" s="1" t="s">
        <v>39</v>
      </c>
      <c r="G68" t="s">
        <v>40</v>
      </c>
      <c r="H68">
        <v>0</v>
      </c>
      <c r="I68" s="2">
        <v>44222</v>
      </c>
      <c r="K68">
        <v>43817.9</v>
      </c>
    </row>
    <row r="69" spans="1:11" x14ac:dyDescent="0.25">
      <c r="A69" t="str">
        <f>"0000000000"</f>
        <v>0000000000</v>
      </c>
      <c r="B69" t="str">
        <f t="shared" si="2"/>
        <v>06363391001</v>
      </c>
      <c r="C69" t="s">
        <v>16</v>
      </c>
      <c r="D69" t="s">
        <v>162</v>
      </c>
      <c r="E69" t="s">
        <v>25</v>
      </c>
      <c r="F69" s="1" t="s">
        <v>163</v>
      </c>
      <c r="G69" t="s">
        <v>164</v>
      </c>
      <c r="H69">
        <v>0</v>
      </c>
      <c r="I69" s="2">
        <v>44238</v>
      </c>
      <c r="K69">
        <v>7743.36</v>
      </c>
    </row>
    <row r="70" spans="1:11" x14ac:dyDescent="0.25">
      <c r="A70" t="str">
        <f>"86723086F4"</f>
        <v>86723086F4</v>
      </c>
      <c r="B70" t="str">
        <f t="shared" si="2"/>
        <v>06363391001</v>
      </c>
      <c r="C70" t="s">
        <v>16</v>
      </c>
      <c r="D70" t="s">
        <v>165</v>
      </c>
      <c r="E70" t="s">
        <v>18</v>
      </c>
      <c r="F70" s="1" t="s">
        <v>166</v>
      </c>
      <c r="G70" t="s">
        <v>167</v>
      </c>
      <c r="H70">
        <v>250319.95</v>
      </c>
      <c r="I70" s="2">
        <v>44298</v>
      </c>
      <c r="J70" s="2">
        <v>44534</v>
      </c>
      <c r="K70">
        <v>110767.3</v>
      </c>
    </row>
    <row r="71" spans="1:11" x14ac:dyDescent="0.25">
      <c r="A71" t="str">
        <f>"86681943FA"</f>
        <v>86681943FA</v>
      </c>
      <c r="B71" t="str">
        <f t="shared" si="2"/>
        <v>06363391001</v>
      </c>
      <c r="C71" t="s">
        <v>16</v>
      </c>
      <c r="D71" t="s">
        <v>168</v>
      </c>
      <c r="E71" t="s">
        <v>18</v>
      </c>
      <c r="F71" s="1" t="s">
        <v>62</v>
      </c>
      <c r="G71" t="s">
        <v>63</v>
      </c>
      <c r="H71">
        <v>1131946.44</v>
      </c>
      <c r="I71" s="2">
        <v>44348</v>
      </c>
      <c r="J71" s="2">
        <v>44712</v>
      </c>
      <c r="K71">
        <v>648563.15</v>
      </c>
    </row>
    <row r="72" spans="1:11" x14ac:dyDescent="0.25">
      <c r="A72" t="str">
        <f>"8668376A29"</f>
        <v>8668376A29</v>
      </c>
      <c r="B72" t="str">
        <f t="shared" si="2"/>
        <v>06363391001</v>
      </c>
      <c r="C72" t="s">
        <v>16</v>
      </c>
      <c r="D72" t="s">
        <v>169</v>
      </c>
      <c r="E72" t="s">
        <v>18</v>
      </c>
      <c r="F72" s="1" t="s">
        <v>62</v>
      </c>
      <c r="G72" t="s">
        <v>63</v>
      </c>
      <c r="H72">
        <v>926137.99</v>
      </c>
      <c r="I72" s="2">
        <v>44348</v>
      </c>
      <c r="J72" s="2">
        <v>44712</v>
      </c>
      <c r="K72">
        <v>558813.23</v>
      </c>
    </row>
    <row r="73" spans="1:11" x14ac:dyDescent="0.25">
      <c r="A73" t="str">
        <f>"Z7D304AD06"</f>
        <v>Z7D304AD06</v>
      </c>
      <c r="B73" t="str">
        <f t="shared" si="2"/>
        <v>06363391001</v>
      </c>
      <c r="C73" t="s">
        <v>16</v>
      </c>
      <c r="D73" t="s">
        <v>170</v>
      </c>
      <c r="E73" t="s">
        <v>25</v>
      </c>
      <c r="F73" s="1" t="s">
        <v>163</v>
      </c>
      <c r="G73" t="s">
        <v>164</v>
      </c>
      <c r="H73">
        <v>0</v>
      </c>
      <c r="I73" s="2">
        <v>44232</v>
      </c>
      <c r="K73">
        <v>118305.87</v>
      </c>
    </row>
    <row r="74" spans="1:11" x14ac:dyDescent="0.25">
      <c r="A74" t="str">
        <f>"8588952369"</f>
        <v>8588952369</v>
      </c>
      <c r="B74" t="str">
        <f t="shared" si="2"/>
        <v>06363391001</v>
      </c>
      <c r="C74" t="s">
        <v>16</v>
      </c>
      <c r="D74" t="s">
        <v>171</v>
      </c>
      <c r="E74" t="s">
        <v>18</v>
      </c>
      <c r="F74" s="1" t="s">
        <v>172</v>
      </c>
      <c r="G74" t="s">
        <v>173</v>
      </c>
      <c r="H74">
        <v>1398349.05</v>
      </c>
      <c r="I74" s="2">
        <v>44224</v>
      </c>
      <c r="J74" s="2">
        <v>45648</v>
      </c>
      <c r="K74">
        <v>640507.75</v>
      </c>
    </row>
    <row r="75" spans="1:11" x14ac:dyDescent="0.25">
      <c r="A75" t="str">
        <f>"ZD0308758C"</f>
        <v>ZD0308758C</v>
      </c>
      <c r="B75" t="str">
        <f t="shared" si="2"/>
        <v>06363391001</v>
      </c>
      <c r="C75" t="s">
        <v>16</v>
      </c>
      <c r="D75" t="s">
        <v>174</v>
      </c>
      <c r="E75" t="s">
        <v>25</v>
      </c>
      <c r="F75" s="1" t="s">
        <v>175</v>
      </c>
      <c r="G75" t="s">
        <v>176</v>
      </c>
      <c r="H75">
        <v>20520</v>
      </c>
      <c r="I75" s="2">
        <v>44238</v>
      </c>
      <c r="J75" s="2">
        <v>44603</v>
      </c>
      <c r="K75">
        <v>20520</v>
      </c>
    </row>
    <row r="76" spans="1:11" x14ac:dyDescent="0.25">
      <c r="A76" t="str">
        <f>"ZA53256D02"</f>
        <v>ZA53256D02</v>
      </c>
      <c r="B76" t="str">
        <f t="shared" si="2"/>
        <v>06363391001</v>
      </c>
      <c r="C76" t="s">
        <v>16</v>
      </c>
      <c r="D76" t="s">
        <v>177</v>
      </c>
      <c r="E76" t="s">
        <v>25</v>
      </c>
      <c r="F76" s="1" t="s">
        <v>178</v>
      </c>
      <c r="G76" t="s">
        <v>179</v>
      </c>
      <c r="H76">
        <v>9320</v>
      </c>
      <c r="I76" s="2">
        <v>44347</v>
      </c>
      <c r="K76">
        <v>5816</v>
      </c>
    </row>
    <row r="77" spans="1:11" x14ac:dyDescent="0.25">
      <c r="A77" t="str">
        <f>"860675246F"</f>
        <v>860675246F</v>
      </c>
      <c r="B77" t="str">
        <f t="shared" si="2"/>
        <v>06363391001</v>
      </c>
      <c r="C77" t="s">
        <v>16</v>
      </c>
      <c r="D77" t="s">
        <v>180</v>
      </c>
      <c r="E77" t="s">
        <v>18</v>
      </c>
      <c r="F77" s="1" t="s">
        <v>181</v>
      </c>
      <c r="G77" t="s">
        <v>182</v>
      </c>
      <c r="H77">
        <v>163247.20000000001</v>
      </c>
      <c r="I77" s="2">
        <v>44384</v>
      </c>
      <c r="J77" s="2">
        <v>44960</v>
      </c>
      <c r="K77">
        <v>66630.559999999998</v>
      </c>
    </row>
    <row r="78" spans="1:11" x14ac:dyDescent="0.25">
      <c r="A78" t="str">
        <f>"0000000000"</f>
        <v>0000000000</v>
      </c>
      <c r="B78" t="str">
        <f t="shared" si="2"/>
        <v>06363391001</v>
      </c>
      <c r="C78" t="s">
        <v>16</v>
      </c>
      <c r="D78" t="s">
        <v>183</v>
      </c>
      <c r="E78" t="s">
        <v>25</v>
      </c>
      <c r="F78" s="1" t="s">
        <v>163</v>
      </c>
      <c r="G78" t="s">
        <v>164</v>
      </c>
      <c r="H78">
        <v>0</v>
      </c>
      <c r="I78" s="2">
        <v>44384</v>
      </c>
      <c r="K78">
        <v>358.6</v>
      </c>
    </row>
    <row r="79" spans="1:11" x14ac:dyDescent="0.25">
      <c r="A79" t="str">
        <f>"0000000000"</f>
        <v>0000000000</v>
      </c>
      <c r="B79" t="str">
        <f t="shared" si="2"/>
        <v>06363391001</v>
      </c>
      <c r="C79" t="s">
        <v>16</v>
      </c>
      <c r="D79" t="s">
        <v>184</v>
      </c>
      <c r="E79" t="s">
        <v>25</v>
      </c>
      <c r="F79" s="1" t="s">
        <v>163</v>
      </c>
      <c r="G79" t="s">
        <v>164</v>
      </c>
      <c r="H79">
        <v>0</v>
      </c>
      <c r="I79" s="2">
        <v>44384</v>
      </c>
      <c r="K79">
        <v>1985.9</v>
      </c>
    </row>
    <row r="80" spans="1:11" x14ac:dyDescent="0.25">
      <c r="A80" t="str">
        <f>"0000000000"</f>
        <v>0000000000</v>
      </c>
      <c r="B80" t="str">
        <f t="shared" si="2"/>
        <v>06363391001</v>
      </c>
      <c r="C80" t="s">
        <v>16</v>
      </c>
      <c r="D80" t="s">
        <v>185</v>
      </c>
      <c r="E80" t="s">
        <v>25</v>
      </c>
      <c r="F80" s="1" t="s">
        <v>163</v>
      </c>
      <c r="G80" t="s">
        <v>164</v>
      </c>
      <c r="H80">
        <v>0</v>
      </c>
      <c r="I80" s="2">
        <v>44384</v>
      </c>
      <c r="K80">
        <v>1012.78</v>
      </c>
    </row>
    <row r="81" spans="1:11" x14ac:dyDescent="0.25">
      <c r="A81" t="str">
        <f>"8523691454"</f>
        <v>8523691454</v>
      </c>
      <c r="B81" t="str">
        <f t="shared" si="2"/>
        <v>06363391001</v>
      </c>
      <c r="C81" t="s">
        <v>16</v>
      </c>
      <c r="D81" t="s">
        <v>186</v>
      </c>
      <c r="E81" t="s">
        <v>67</v>
      </c>
      <c r="F81" s="1" t="s">
        <v>187</v>
      </c>
      <c r="G81" t="s">
        <v>188</v>
      </c>
      <c r="H81">
        <v>130000</v>
      </c>
      <c r="I81" s="2">
        <v>44252</v>
      </c>
      <c r="J81" s="2">
        <v>44617</v>
      </c>
      <c r="K81">
        <v>113494</v>
      </c>
    </row>
    <row r="82" spans="1:11" x14ac:dyDescent="0.25">
      <c r="A82" t="str">
        <f>"ZB4323D34B"</f>
        <v>ZB4323D34B</v>
      </c>
      <c r="B82" t="str">
        <f t="shared" si="2"/>
        <v>06363391001</v>
      </c>
      <c r="C82" t="s">
        <v>16</v>
      </c>
      <c r="D82" t="s">
        <v>189</v>
      </c>
      <c r="E82" t="s">
        <v>18</v>
      </c>
      <c r="F82" s="1" t="s">
        <v>190</v>
      </c>
      <c r="G82" t="s">
        <v>191</v>
      </c>
      <c r="H82">
        <v>3432.6</v>
      </c>
      <c r="I82" s="2">
        <v>44421</v>
      </c>
      <c r="J82" s="2">
        <v>46247</v>
      </c>
      <c r="K82">
        <v>858.15</v>
      </c>
    </row>
    <row r="83" spans="1:11" x14ac:dyDescent="0.25">
      <c r="A83" t="str">
        <f>"ZED31EC6B6"</f>
        <v>ZED31EC6B6</v>
      </c>
      <c r="B83" t="str">
        <f t="shared" si="2"/>
        <v>06363391001</v>
      </c>
      <c r="C83" t="s">
        <v>16</v>
      </c>
      <c r="D83" t="s">
        <v>192</v>
      </c>
      <c r="E83" t="s">
        <v>18</v>
      </c>
      <c r="F83" s="1" t="s">
        <v>190</v>
      </c>
      <c r="G83" t="s">
        <v>191</v>
      </c>
      <c r="H83">
        <v>8534.4</v>
      </c>
      <c r="I83" s="2">
        <v>44412</v>
      </c>
      <c r="J83" s="2">
        <v>46238</v>
      </c>
      <c r="K83">
        <v>2133.6</v>
      </c>
    </row>
    <row r="84" spans="1:11" x14ac:dyDescent="0.25">
      <c r="A84" t="str">
        <f>"0000000000"</f>
        <v>0000000000</v>
      </c>
      <c r="B84" t="str">
        <f t="shared" si="2"/>
        <v>06363391001</v>
      </c>
      <c r="C84" t="s">
        <v>16</v>
      </c>
      <c r="D84" t="s">
        <v>193</v>
      </c>
      <c r="E84" t="s">
        <v>25</v>
      </c>
      <c r="F84" s="1" t="s">
        <v>194</v>
      </c>
      <c r="G84" t="s">
        <v>195</v>
      </c>
      <c r="H84">
        <v>0</v>
      </c>
      <c r="I84" s="2">
        <v>44312</v>
      </c>
      <c r="K84">
        <v>749.93</v>
      </c>
    </row>
    <row r="85" spans="1:11" x14ac:dyDescent="0.25">
      <c r="A85" t="str">
        <f>"Z6A32280B2"</f>
        <v>Z6A32280B2</v>
      </c>
      <c r="B85" t="str">
        <f t="shared" si="2"/>
        <v>06363391001</v>
      </c>
      <c r="C85" t="s">
        <v>16</v>
      </c>
      <c r="D85" t="s">
        <v>196</v>
      </c>
      <c r="E85" t="s">
        <v>25</v>
      </c>
      <c r="F85" s="1" t="s">
        <v>39</v>
      </c>
      <c r="G85" t="s">
        <v>40</v>
      </c>
      <c r="H85">
        <v>0</v>
      </c>
      <c r="I85" s="2">
        <v>44365</v>
      </c>
      <c r="K85">
        <v>83290.559999999998</v>
      </c>
    </row>
    <row r="86" spans="1:11" x14ac:dyDescent="0.25">
      <c r="A86" t="str">
        <f>"ZCD33137DE"</f>
        <v>ZCD33137DE</v>
      </c>
      <c r="B86" t="str">
        <f t="shared" si="2"/>
        <v>06363391001</v>
      </c>
      <c r="C86" t="s">
        <v>16</v>
      </c>
      <c r="D86" t="s">
        <v>197</v>
      </c>
      <c r="E86" t="s">
        <v>25</v>
      </c>
      <c r="F86" s="1" t="s">
        <v>194</v>
      </c>
      <c r="G86" t="s">
        <v>195</v>
      </c>
      <c r="H86">
        <v>5000</v>
      </c>
      <c r="I86" s="2">
        <v>44299</v>
      </c>
      <c r="K86">
        <v>4713.26</v>
      </c>
    </row>
    <row r="87" spans="1:11" x14ac:dyDescent="0.25">
      <c r="A87" t="str">
        <f>"8796110B97"</f>
        <v>8796110B97</v>
      </c>
      <c r="B87" t="str">
        <f t="shared" si="2"/>
        <v>06363391001</v>
      </c>
      <c r="C87" t="s">
        <v>16</v>
      </c>
      <c r="D87" t="s">
        <v>198</v>
      </c>
      <c r="E87" t="s">
        <v>67</v>
      </c>
      <c r="F87" s="1" t="s">
        <v>199</v>
      </c>
      <c r="G87" t="s">
        <v>122</v>
      </c>
      <c r="H87">
        <v>212000</v>
      </c>
      <c r="I87" s="2">
        <v>44463</v>
      </c>
      <c r="J87" s="2">
        <v>45005</v>
      </c>
      <c r="K87">
        <v>194941.39</v>
      </c>
    </row>
    <row r="88" spans="1:11" x14ac:dyDescent="0.25">
      <c r="A88" t="str">
        <f>"8821814735"</f>
        <v>8821814735</v>
      </c>
      <c r="B88" t="str">
        <f t="shared" si="2"/>
        <v>06363391001</v>
      </c>
      <c r="C88" t="s">
        <v>16</v>
      </c>
      <c r="D88" t="s">
        <v>200</v>
      </c>
      <c r="E88" t="s">
        <v>18</v>
      </c>
      <c r="F88" s="1" t="s">
        <v>201</v>
      </c>
      <c r="G88" t="s">
        <v>202</v>
      </c>
      <c r="H88">
        <v>472899.58</v>
      </c>
      <c r="I88" s="2">
        <v>44392</v>
      </c>
      <c r="J88" s="2">
        <v>45488</v>
      </c>
      <c r="K88">
        <v>74432.69</v>
      </c>
    </row>
    <row r="89" spans="1:11" x14ac:dyDescent="0.25">
      <c r="A89" t="str">
        <f>"891409718E"</f>
        <v>891409718E</v>
      </c>
      <c r="B89" t="str">
        <f t="shared" si="2"/>
        <v>06363391001</v>
      </c>
      <c r="C89" t="s">
        <v>16</v>
      </c>
      <c r="D89" t="s">
        <v>203</v>
      </c>
      <c r="E89" t="s">
        <v>18</v>
      </c>
      <c r="F89" s="1" t="s">
        <v>204</v>
      </c>
      <c r="G89" t="s">
        <v>205</v>
      </c>
      <c r="H89">
        <v>409446.53</v>
      </c>
      <c r="I89" s="2">
        <v>45566</v>
      </c>
      <c r="J89" s="2">
        <v>45500</v>
      </c>
      <c r="K89">
        <v>169734.5</v>
      </c>
    </row>
    <row r="90" spans="1:11" x14ac:dyDescent="0.25">
      <c r="A90" t="str">
        <f>"ZAD336C3C9"</f>
        <v>ZAD336C3C9</v>
      </c>
      <c r="B90" t="str">
        <f t="shared" si="2"/>
        <v>06363391001</v>
      </c>
      <c r="C90" t="s">
        <v>16</v>
      </c>
      <c r="D90" t="s">
        <v>206</v>
      </c>
      <c r="E90" t="s">
        <v>25</v>
      </c>
      <c r="F90" s="1" t="s">
        <v>207</v>
      </c>
      <c r="G90" t="s">
        <v>208</v>
      </c>
      <c r="H90">
        <v>27560</v>
      </c>
      <c r="I90" s="2">
        <v>44488</v>
      </c>
      <c r="K90">
        <v>27560</v>
      </c>
    </row>
    <row r="91" spans="1:11" x14ac:dyDescent="0.25">
      <c r="A91" t="str">
        <f>"Z4F3339B0E"</f>
        <v>Z4F3339B0E</v>
      </c>
      <c r="B91" t="str">
        <f t="shared" si="2"/>
        <v>06363391001</v>
      </c>
      <c r="C91" t="s">
        <v>16</v>
      </c>
      <c r="D91" t="s">
        <v>209</v>
      </c>
      <c r="E91" t="s">
        <v>25</v>
      </c>
      <c r="F91" s="1" t="s">
        <v>210</v>
      </c>
      <c r="G91" t="s">
        <v>211</v>
      </c>
      <c r="H91">
        <v>39000</v>
      </c>
      <c r="I91" s="2">
        <v>44502</v>
      </c>
      <c r="J91" s="2">
        <v>44867</v>
      </c>
      <c r="K91">
        <v>29493.1</v>
      </c>
    </row>
    <row r="92" spans="1:11" x14ac:dyDescent="0.25">
      <c r="A92" t="str">
        <f>"ZD833559D1"</f>
        <v>ZD833559D1</v>
      </c>
      <c r="B92" t="str">
        <f t="shared" si="2"/>
        <v>06363391001</v>
      </c>
      <c r="C92" t="s">
        <v>16</v>
      </c>
      <c r="D92" t="s">
        <v>212</v>
      </c>
      <c r="E92" t="s">
        <v>25</v>
      </c>
      <c r="F92" s="1" t="s">
        <v>213</v>
      </c>
      <c r="G92" t="s">
        <v>214</v>
      </c>
      <c r="H92">
        <v>22534</v>
      </c>
      <c r="I92" s="2">
        <v>44517</v>
      </c>
      <c r="J92" s="2">
        <v>44882</v>
      </c>
      <c r="K92">
        <v>22534</v>
      </c>
    </row>
    <row r="93" spans="1:11" x14ac:dyDescent="0.25">
      <c r="A93" t="str">
        <f>"Z2A3387C01"</f>
        <v>Z2A3387C01</v>
      </c>
      <c r="B93" t="str">
        <f t="shared" si="2"/>
        <v>06363391001</v>
      </c>
      <c r="C93" t="s">
        <v>16</v>
      </c>
      <c r="D93" t="s">
        <v>215</v>
      </c>
      <c r="E93" t="s">
        <v>25</v>
      </c>
      <c r="F93" s="1" t="s">
        <v>216</v>
      </c>
      <c r="G93" t="s">
        <v>217</v>
      </c>
      <c r="H93">
        <v>35150</v>
      </c>
      <c r="I93" s="2">
        <v>44531</v>
      </c>
      <c r="K93">
        <v>17172</v>
      </c>
    </row>
    <row r="94" spans="1:11" x14ac:dyDescent="0.25">
      <c r="A94" t="str">
        <f>"ZBE33E6A71"</f>
        <v>ZBE33E6A71</v>
      </c>
      <c r="B94" t="str">
        <f t="shared" si="2"/>
        <v>06363391001</v>
      </c>
      <c r="C94" t="s">
        <v>16</v>
      </c>
      <c r="D94" t="s">
        <v>218</v>
      </c>
      <c r="E94" t="s">
        <v>25</v>
      </c>
      <c r="F94" s="1" t="s">
        <v>219</v>
      </c>
      <c r="G94" t="s">
        <v>80</v>
      </c>
      <c r="H94">
        <v>35910</v>
      </c>
      <c r="I94" s="2">
        <v>44531</v>
      </c>
      <c r="K94">
        <v>35910</v>
      </c>
    </row>
    <row r="95" spans="1:11" x14ac:dyDescent="0.25">
      <c r="A95" t="str">
        <f>"Z2534044EE"</f>
        <v>Z2534044EE</v>
      </c>
      <c r="B95" t="str">
        <f t="shared" si="2"/>
        <v>06363391001</v>
      </c>
      <c r="C95" t="s">
        <v>16</v>
      </c>
      <c r="D95" t="s">
        <v>220</v>
      </c>
      <c r="E95" t="s">
        <v>18</v>
      </c>
      <c r="F95" s="1" t="s">
        <v>146</v>
      </c>
      <c r="G95" t="s">
        <v>147</v>
      </c>
      <c r="H95">
        <v>37800</v>
      </c>
      <c r="I95" s="2">
        <v>44523</v>
      </c>
      <c r="J95" s="2">
        <v>44681</v>
      </c>
      <c r="K95">
        <v>26695.54</v>
      </c>
    </row>
    <row r="96" spans="1:11" x14ac:dyDescent="0.25">
      <c r="A96" t="str">
        <f>"ZCA342666C"</f>
        <v>ZCA342666C</v>
      </c>
      <c r="B96" t="str">
        <f t="shared" si="2"/>
        <v>06363391001</v>
      </c>
      <c r="C96" t="s">
        <v>16</v>
      </c>
      <c r="D96" t="s">
        <v>221</v>
      </c>
      <c r="E96" t="s">
        <v>25</v>
      </c>
      <c r="F96" s="1" t="s">
        <v>222</v>
      </c>
      <c r="G96" t="s">
        <v>223</v>
      </c>
      <c r="H96">
        <v>280</v>
      </c>
      <c r="I96" s="2">
        <v>44498</v>
      </c>
      <c r="J96" s="2">
        <v>44522</v>
      </c>
      <c r="K96">
        <v>280</v>
      </c>
    </row>
    <row r="97" spans="1:11" x14ac:dyDescent="0.25">
      <c r="A97" t="str">
        <f>"Z223392764"</f>
        <v>Z223392764</v>
      </c>
      <c r="B97" t="str">
        <f t="shared" si="2"/>
        <v>06363391001</v>
      </c>
      <c r="C97" t="s">
        <v>16</v>
      </c>
      <c r="D97" t="s">
        <v>224</v>
      </c>
      <c r="E97" t="s">
        <v>25</v>
      </c>
      <c r="F97" s="1" t="s">
        <v>225</v>
      </c>
      <c r="G97" t="s">
        <v>226</v>
      </c>
      <c r="H97">
        <v>1200</v>
      </c>
      <c r="I97" s="2">
        <v>44502</v>
      </c>
      <c r="J97" s="2">
        <v>44502</v>
      </c>
      <c r="K97">
        <v>1200</v>
      </c>
    </row>
    <row r="98" spans="1:11" x14ac:dyDescent="0.25">
      <c r="A98" t="str">
        <f>"Z3F3436232"</f>
        <v>Z3F3436232</v>
      </c>
      <c r="B98" t="str">
        <f t="shared" si="2"/>
        <v>06363391001</v>
      </c>
      <c r="C98" t="s">
        <v>16</v>
      </c>
      <c r="D98" t="s">
        <v>227</v>
      </c>
      <c r="E98" t="s">
        <v>25</v>
      </c>
      <c r="F98" s="1" t="s">
        <v>228</v>
      </c>
      <c r="G98" t="s">
        <v>229</v>
      </c>
      <c r="H98">
        <v>3200</v>
      </c>
      <c r="I98" s="2">
        <v>44550</v>
      </c>
      <c r="J98" s="2">
        <v>44897</v>
      </c>
      <c r="K98">
        <v>3200</v>
      </c>
    </row>
    <row r="99" spans="1:11" x14ac:dyDescent="0.25">
      <c r="A99" t="str">
        <f>"Z9B342F3B0"</f>
        <v>Z9B342F3B0</v>
      </c>
      <c r="B99" t="str">
        <f t="shared" ref="B99:B130" si="3">"06363391001"</f>
        <v>06363391001</v>
      </c>
      <c r="C99" t="s">
        <v>16</v>
      </c>
      <c r="D99" t="s">
        <v>230</v>
      </c>
      <c r="E99" t="s">
        <v>25</v>
      </c>
      <c r="F99" s="1" t="s">
        <v>222</v>
      </c>
      <c r="G99" t="s">
        <v>223</v>
      </c>
      <c r="H99">
        <v>2500</v>
      </c>
      <c r="I99" s="2">
        <v>44543</v>
      </c>
      <c r="J99" s="2">
        <v>44545</v>
      </c>
      <c r="K99">
        <v>2500</v>
      </c>
    </row>
    <row r="100" spans="1:11" x14ac:dyDescent="0.25">
      <c r="A100" t="str">
        <f>"Z7234BF481"</f>
        <v>Z7234BF481</v>
      </c>
      <c r="B100" t="str">
        <f t="shared" si="3"/>
        <v>06363391001</v>
      </c>
      <c r="C100" t="s">
        <v>16</v>
      </c>
      <c r="D100" t="s">
        <v>231</v>
      </c>
      <c r="E100" t="s">
        <v>25</v>
      </c>
      <c r="F100" s="1" t="s">
        <v>232</v>
      </c>
      <c r="G100" t="s">
        <v>233</v>
      </c>
      <c r="H100">
        <v>150</v>
      </c>
      <c r="I100" s="2">
        <v>44490</v>
      </c>
      <c r="J100" s="2">
        <v>44518</v>
      </c>
      <c r="K100">
        <v>150</v>
      </c>
    </row>
    <row r="101" spans="1:11" x14ac:dyDescent="0.25">
      <c r="A101" t="str">
        <f>"Z3634BDB82"</f>
        <v>Z3634BDB82</v>
      </c>
      <c r="B101" t="str">
        <f t="shared" si="3"/>
        <v>06363391001</v>
      </c>
      <c r="C101" t="s">
        <v>16</v>
      </c>
      <c r="D101" t="s">
        <v>234</v>
      </c>
      <c r="E101" t="s">
        <v>25</v>
      </c>
      <c r="F101" s="1" t="s">
        <v>235</v>
      </c>
      <c r="G101" t="s">
        <v>236</v>
      </c>
      <c r="H101">
        <v>90</v>
      </c>
      <c r="I101" s="2">
        <v>44553</v>
      </c>
      <c r="J101" s="2">
        <v>44553</v>
      </c>
      <c r="K101">
        <v>90</v>
      </c>
    </row>
    <row r="102" spans="1:11" x14ac:dyDescent="0.25">
      <c r="A102" t="str">
        <f>"90304979DD"</f>
        <v>90304979DD</v>
      </c>
      <c r="B102" t="str">
        <f t="shared" si="3"/>
        <v>06363391001</v>
      </c>
      <c r="C102" t="s">
        <v>16</v>
      </c>
      <c r="D102" t="s">
        <v>237</v>
      </c>
      <c r="E102" t="s">
        <v>25</v>
      </c>
      <c r="F102" s="1" t="s">
        <v>238</v>
      </c>
      <c r="G102" t="s">
        <v>239</v>
      </c>
      <c r="H102">
        <v>52852</v>
      </c>
      <c r="I102" s="2">
        <v>44550</v>
      </c>
      <c r="J102" s="2">
        <v>44926</v>
      </c>
      <c r="K102">
        <v>52852</v>
      </c>
    </row>
    <row r="103" spans="1:11" x14ac:dyDescent="0.25">
      <c r="A103" t="str">
        <f>"ZAC3321176"</f>
        <v>ZAC3321176</v>
      </c>
      <c r="B103" t="str">
        <f t="shared" si="3"/>
        <v>06363391001</v>
      </c>
      <c r="C103" t="s">
        <v>16</v>
      </c>
      <c r="D103" t="s">
        <v>240</v>
      </c>
      <c r="E103" t="s">
        <v>25</v>
      </c>
      <c r="F103" s="1" t="s">
        <v>241</v>
      </c>
      <c r="G103" t="s">
        <v>242</v>
      </c>
      <c r="H103">
        <v>1212</v>
      </c>
      <c r="I103" s="2">
        <v>44461</v>
      </c>
      <c r="J103" s="2">
        <v>44547</v>
      </c>
      <c r="K103">
        <v>1212</v>
      </c>
    </row>
    <row r="104" spans="1:11" x14ac:dyDescent="0.25">
      <c r="A104" t="str">
        <f>"Z6D3453974"</f>
        <v>Z6D3453974</v>
      </c>
      <c r="B104" t="str">
        <f t="shared" si="3"/>
        <v>06363391001</v>
      </c>
      <c r="C104" t="s">
        <v>16</v>
      </c>
      <c r="D104" t="s">
        <v>243</v>
      </c>
      <c r="E104" t="s">
        <v>25</v>
      </c>
      <c r="F104" s="1" t="s">
        <v>244</v>
      </c>
      <c r="G104" t="s">
        <v>245</v>
      </c>
      <c r="H104">
        <v>8000</v>
      </c>
      <c r="I104" s="2">
        <v>44552</v>
      </c>
      <c r="K104">
        <v>8000</v>
      </c>
    </row>
    <row r="105" spans="1:11" x14ac:dyDescent="0.25">
      <c r="A105" t="str">
        <f>"Z86341AC6F"</f>
        <v>Z86341AC6F</v>
      </c>
      <c r="B105" t="str">
        <f t="shared" si="3"/>
        <v>06363391001</v>
      </c>
      <c r="C105" t="s">
        <v>16</v>
      </c>
      <c r="D105" t="s">
        <v>246</v>
      </c>
      <c r="E105" t="s">
        <v>25</v>
      </c>
      <c r="F105" s="1" t="s">
        <v>247</v>
      </c>
      <c r="G105" t="s">
        <v>248</v>
      </c>
      <c r="H105">
        <v>1261.2</v>
      </c>
      <c r="I105" s="2">
        <v>44529</v>
      </c>
      <c r="K105">
        <v>1261.2</v>
      </c>
    </row>
    <row r="106" spans="1:11" x14ac:dyDescent="0.25">
      <c r="A106" t="str">
        <f>"Z243051093"</f>
        <v>Z243051093</v>
      </c>
      <c r="B106" t="str">
        <f t="shared" si="3"/>
        <v>06363391001</v>
      </c>
      <c r="C106" t="s">
        <v>16</v>
      </c>
      <c r="D106" t="s">
        <v>249</v>
      </c>
      <c r="E106" t="s">
        <v>25</v>
      </c>
      <c r="F106" s="1" t="s">
        <v>250</v>
      </c>
      <c r="G106" t="s">
        <v>130</v>
      </c>
      <c r="H106">
        <v>15630.12</v>
      </c>
      <c r="I106" s="2">
        <v>44225</v>
      </c>
      <c r="J106" s="2">
        <v>44399</v>
      </c>
      <c r="K106">
        <v>15630.12</v>
      </c>
    </row>
    <row r="107" spans="1:11" x14ac:dyDescent="0.25">
      <c r="A107" t="str">
        <f>"ZEE34D2875"</f>
        <v>ZEE34D2875</v>
      </c>
      <c r="B107" t="str">
        <f t="shared" si="3"/>
        <v>06363391001</v>
      </c>
      <c r="C107" t="s">
        <v>16</v>
      </c>
      <c r="D107" t="s">
        <v>251</v>
      </c>
      <c r="E107" t="s">
        <v>25</v>
      </c>
      <c r="F107" s="1" t="s">
        <v>252</v>
      </c>
      <c r="G107" t="s">
        <v>253</v>
      </c>
      <c r="H107">
        <v>410.1</v>
      </c>
      <c r="I107" s="2">
        <v>44557</v>
      </c>
      <c r="J107" s="2">
        <v>44557</v>
      </c>
      <c r="K107">
        <v>410.1</v>
      </c>
    </row>
    <row r="108" spans="1:11" x14ac:dyDescent="0.25">
      <c r="A108" t="str">
        <f>"ZB0331884B"</f>
        <v>ZB0331884B</v>
      </c>
      <c r="B108" t="str">
        <f t="shared" si="3"/>
        <v>06363391001</v>
      </c>
      <c r="C108" t="s">
        <v>16</v>
      </c>
      <c r="D108" t="s">
        <v>254</v>
      </c>
      <c r="E108" t="s">
        <v>25</v>
      </c>
      <c r="F108" s="1" t="s">
        <v>255</v>
      </c>
      <c r="G108" t="s">
        <v>256</v>
      </c>
      <c r="H108">
        <v>5460</v>
      </c>
      <c r="I108" s="2">
        <v>44571</v>
      </c>
      <c r="J108" s="2">
        <v>44573</v>
      </c>
      <c r="K108">
        <v>5460</v>
      </c>
    </row>
    <row r="109" spans="1:11" x14ac:dyDescent="0.25">
      <c r="A109" t="str">
        <f>"ZD4340DD02"</f>
        <v>ZD4340DD02</v>
      </c>
      <c r="B109" t="str">
        <f t="shared" si="3"/>
        <v>06363391001</v>
      </c>
      <c r="C109" t="s">
        <v>16</v>
      </c>
      <c r="D109" t="s">
        <v>257</v>
      </c>
      <c r="E109" t="s">
        <v>25</v>
      </c>
      <c r="F109" s="1" t="s">
        <v>255</v>
      </c>
      <c r="G109" t="s">
        <v>256</v>
      </c>
      <c r="H109">
        <v>2500</v>
      </c>
      <c r="I109" s="2">
        <v>44566</v>
      </c>
      <c r="J109" s="2">
        <v>44566</v>
      </c>
      <c r="K109">
        <v>2500</v>
      </c>
    </row>
    <row r="110" spans="1:11" x14ac:dyDescent="0.25">
      <c r="A110" t="str">
        <f>"Z63317E1EE"</f>
        <v>Z63317E1EE</v>
      </c>
      <c r="B110" t="str">
        <f t="shared" si="3"/>
        <v>06363391001</v>
      </c>
      <c r="C110" t="s">
        <v>16</v>
      </c>
      <c r="D110" t="s">
        <v>258</v>
      </c>
      <c r="E110" t="s">
        <v>25</v>
      </c>
      <c r="F110" s="1" t="s">
        <v>90</v>
      </c>
      <c r="G110" t="s">
        <v>91</v>
      </c>
      <c r="H110">
        <v>5460</v>
      </c>
      <c r="I110" s="2">
        <v>44357</v>
      </c>
      <c r="J110" s="2">
        <v>44357</v>
      </c>
      <c r="K110">
        <v>2340</v>
      </c>
    </row>
    <row r="111" spans="1:11" x14ac:dyDescent="0.25">
      <c r="A111" t="str">
        <f>"8689263EA7"</f>
        <v>8689263EA7</v>
      </c>
      <c r="B111" t="str">
        <f t="shared" si="3"/>
        <v>06363391001</v>
      </c>
      <c r="C111" t="s">
        <v>16</v>
      </c>
      <c r="D111" t="s">
        <v>259</v>
      </c>
      <c r="E111" t="s">
        <v>18</v>
      </c>
      <c r="F111" s="1" t="s">
        <v>260</v>
      </c>
      <c r="G111" t="s">
        <v>261</v>
      </c>
      <c r="H111">
        <v>51331.199999999997</v>
      </c>
      <c r="I111" s="2">
        <v>44529</v>
      </c>
      <c r="J111" s="2">
        <v>46355</v>
      </c>
      <c r="K111">
        <v>7699.68</v>
      </c>
    </row>
    <row r="112" spans="1:11" x14ac:dyDescent="0.25">
      <c r="A112" t="str">
        <f>"8922063F4A"</f>
        <v>8922063F4A</v>
      </c>
      <c r="B112" t="str">
        <f t="shared" si="3"/>
        <v>06363391001</v>
      </c>
      <c r="C112" t="s">
        <v>16</v>
      </c>
      <c r="D112" t="s">
        <v>262</v>
      </c>
      <c r="E112" t="s">
        <v>18</v>
      </c>
      <c r="F112" s="1" t="s">
        <v>260</v>
      </c>
      <c r="G112" t="s">
        <v>261</v>
      </c>
      <c r="H112">
        <v>49142.400000000001</v>
      </c>
      <c r="I112" s="2">
        <v>44652</v>
      </c>
      <c r="J112" s="2">
        <v>46477</v>
      </c>
      <c r="K112">
        <v>4919.24</v>
      </c>
    </row>
    <row r="113" spans="1:11" x14ac:dyDescent="0.25">
      <c r="A113" t="str">
        <f>"Z7E3309272"</f>
        <v>Z7E3309272</v>
      </c>
      <c r="B113" t="str">
        <f t="shared" si="3"/>
        <v>06363391001</v>
      </c>
      <c r="C113" t="s">
        <v>16</v>
      </c>
      <c r="D113" t="s">
        <v>263</v>
      </c>
      <c r="E113" t="s">
        <v>18</v>
      </c>
      <c r="F113" s="1" t="s">
        <v>54</v>
      </c>
      <c r="G113" t="s">
        <v>55</v>
      </c>
      <c r="H113">
        <v>10313.6</v>
      </c>
      <c r="I113" s="2">
        <v>44585</v>
      </c>
      <c r="J113" s="2">
        <v>46411</v>
      </c>
      <c r="K113">
        <v>1547.04</v>
      </c>
    </row>
    <row r="114" spans="1:11" x14ac:dyDescent="0.25">
      <c r="A114" t="str">
        <f>"Z3F33C3E9A"</f>
        <v>Z3F33C3E9A</v>
      </c>
      <c r="B114" t="str">
        <f t="shared" si="3"/>
        <v>06363391001</v>
      </c>
      <c r="C114" t="s">
        <v>16</v>
      </c>
      <c r="D114" t="s">
        <v>264</v>
      </c>
      <c r="E114" t="s">
        <v>25</v>
      </c>
      <c r="F114" s="1" t="s">
        <v>265</v>
      </c>
      <c r="G114" t="s">
        <v>266</v>
      </c>
      <c r="H114">
        <v>227.43</v>
      </c>
      <c r="I114" s="2">
        <v>44557</v>
      </c>
      <c r="J114" s="2">
        <v>44594</v>
      </c>
      <c r="K114">
        <v>0</v>
      </c>
    </row>
    <row r="115" spans="1:11" x14ac:dyDescent="0.25">
      <c r="A115" t="str">
        <f>"Z0434CCAFE"</f>
        <v>Z0434CCAFE</v>
      </c>
      <c r="B115" t="str">
        <f t="shared" si="3"/>
        <v>06363391001</v>
      </c>
      <c r="C115" t="s">
        <v>16</v>
      </c>
      <c r="D115" t="s">
        <v>267</v>
      </c>
      <c r="E115" t="s">
        <v>25</v>
      </c>
      <c r="F115" s="1" t="s">
        <v>219</v>
      </c>
      <c r="G115" t="s">
        <v>80</v>
      </c>
      <c r="H115">
        <v>2557.9499999999998</v>
      </c>
      <c r="I115" s="2">
        <v>44582</v>
      </c>
      <c r="K115">
        <v>2557.9499999999998</v>
      </c>
    </row>
    <row r="116" spans="1:11" x14ac:dyDescent="0.25">
      <c r="A116" t="str">
        <f>"Z0834C5F3D"</f>
        <v>Z0834C5F3D</v>
      </c>
      <c r="B116" t="str">
        <f t="shared" si="3"/>
        <v>06363391001</v>
      </c>
      <c r="C116" t="s">
        <v>16</v>
      </c>
      <c r="D116" t="s">
        <v>268</v>
      </c>
      <c r="E116" t="s">
        <v>25</v>
      </c>
      <c r="F116" s="1" t="s">
        <v>149</v>
      </c>
      <c r="G116" t="s">
        <v>150</v>
      </c>
      <c r="H116">
        <v>1296</v>
      </c>
      <c r="I116" s="2">
        <v>44585</v>
      </c>
      <c r="J116" s="2">
        <v>44585</v>
      </c>
      <c r="K116">
        <v>1296</v>
      </c>
    </row>
    <row r="117" spans="1:11" x14ac:dyDescent="0.25">
      <c r="A117" t="str">
        <f>"807955755B"</f>
        <v>807955755B</v>
      </c>
      <c r="B117" t="str">
        <f t="shared" si="3"/>
        <v>06363391001</v>
      </c>
      <c r="C117" t="s">
        <v>16</v>
      </c>
      <c r="D117" t="s">
        <v>269</v>
      </c>
      <c r="E117" t="s">
        <v>100</v>
      </c>
      <c r="F117" s="1" t="s">
        <v>270</v>
      </c>
      <c r="G117" t="s">
        <v>271</v>
      </c>
      <c r="H117">
        <v>290744.84000000003</v>
      </c>
      <c r="I117" s="2">
        <v>44225</v>
      </c>
      <c r="J117" s="2">
        <v>44589</v>
      </c>
      <c r="K117">
        <v>290617.02</v>
      </c>
    </row>
    <row r="118" spans="1:11" x14ac:dyDescent="0.25">
      <c r="A118" t="str">
        <f>"ZC728C7C4A"</f>
        <v>ZC728C7C4A</v>
      </c>
      <c r="B118" t="str">
        <f t="shared" si="3"/>
        <v>06363391001</v>
      </c>
      <c r="C118" t="s">
        <v>16</v>
      </c>
      <c r="D118" t="s">
        <v>272</v>
      </c>
      <c r="E118" t="s">
        <v>25</v>
      </c>
      <c r="F118" s="1" t="s">
        <v>273</v>
      </c>
      <c r="G118" t="s">
        <v>274</v>
      </c>
      <c r="H118">
        <v>2162</v>
      </c>
      <c r="I118" s="2">
        <v>44578</v>
      </c>
      <c r="J118" s="2">
        <v>44586</v>
      </c>
      <c r="K118">
        <v>2162</v>
      </c>
    </row>
    <row r="119" spans="1:11" x14ac:dyDescent="0.25">
      <c r="A119" t="str">
        <f>"Z7E353F5FA"</f>
        <v>Z7E353F5FA</v>
      </c>
      <c r="B119" t="str">
        <f t="shared" si="3"/>
        <v>06363391001</v>
      </c>
      <c r="C119" t="s">
        <v>16</v>
      </c>
      <c r="D119" t="s">
        <v>275</v>
      </c>
      <c r="E119" t="s">
        <v>25</v>
      </c>
      <c r="F119" s="1" t="s">
        <v>276</v>
      </c>
      <c r="G119" t="s">
        <v>277</v>
      </c>
      <c r="H119">
        <v>163.25</v>
      </c>
      <c r="I119" s="2">
        <v>44556</v>
      </c>
      <c r="J119" s="2">
        <v>44556</v>
      </c>
      <c r="K119">
        <v>163.25</v>
      </c>
    </row>
    <row r="120" spans="1:11" x14ac:dyDescent="0.25">
      <c r="A120" t="str">
        <f>"Z123513C30"</f>
        <v>Z123513C30</v>
      </c>
      <c r="B120" t="str">
        <f t="shared" si="3"/>
        <v>06363391001</v>
      </c>
      <c r="C120" t="s">
        <v>16</v>
      </c>
      <c r="D120" t="s">
        <v>278</v>
      </c>
      <c r="E120" t="s">
        <v>25</v>
      </c>
      <c r="F120" s="1" t="s">
        <v>279</v>
      </c>
      <c r="G120" t="s">
        <v>122</v>
      </c>
      <c r="H120">
        <v>29140</v>
      </c>
      <c r="I120" s="2">
        <v>44599</v>
      </c>
      <c r="J120" s="2">
        <v>44620</v>
      </c>
      <c r="K120">
        <v>29140</v>
      </c>
    </row>
    <row r="121" spans="1:11" x14ac:dyDescent="0.25">
      <c r="A121" t="str">
        <f>"ZEA358BC51"</f>
        <v>ZEA358BC51</v>
      </c>
      <c r="B121" t="str">
        <f t="shared" si="3"/>
        <v>06363391001</v>
      </c>
      <c r="C121" t="s">
        <v>16</v>
      </c>
      <c r="D121" t="s">
        <v>280</v>
      </c>
      <c r="E121" t="s">
        <v>25</v>
      </c>
      <c r="F121" s="1" t="s">
        <v>281</v>
      </c>
      <c r="G121" t="s">
        <v>282</v>
      </c>
      <c r="H121">
        <v>196</v>
      </c>
      <c r="I121" s="2">
        <v>44630</v>
      </c>
      <c r="J121" s="2">
        <v>44631</v>
      </c>
      <c r="K121">
        <v>196</v>
      </c>
    </row>
    <row r="122" spans="1:11" x14ac:dyDescent="0.25">
      <c r="A122" t="str">
        <f>"90933917A3"</f>
        <v>90933917A3</v>
      </c>
      <c r="B122" t="str">
        <f t="shared" si="3"/>
        <v>06363391001</v>
      </c>
      <c r="C122" t="s">
        <v>16</v>
      </c>
      <c r="D122" t="s">
        <v>283</v>
      </c>
      <c r="E122" t="s">
        <v>18</v>
      </c>
      <c r="F122" s="1" t="s">
        <v>158</v>
      </c>
      <c r="G122" t="s">
        <v>159</v>
      </c>
      <c r="H122">
        <v>0</v>
      </c>
      <c r="I122" s="2">
        <v>44652</v>
      </c>
      <c r="J122" s="2">
        <v>45016</v>
      </c>
      <c r="K122">
        <v>86280.83</v>
      </c>
    </row>
    <row r="123" spans="1:11" x14ac:dyDescent="0.25">
      <c r="A123" t="str">
        <f>"9093394A1C"</f>
        <v>9093394A1C</v>
      </c>
      <c r="B123" t="str">
        <f t="shared" si="3"/>
        <v>06363391001</v>
      </c>
      <c r="C123" t="s">
        <v>16</v>
      </c>
      <c r="D123" t="s">
        <v>284</v>
      </c>
      <c r="E123" t="s">
        <v>18</v>
      </c>
      <c r="F123" s="1" t="s">
        <v>158</v>
      </c>
      <c r="G123" t="s">
        <v>159</v>
      </c>
      <c r="H123">
        <v>0</v>
      </c>
      <c r="I123" s="2">
        <v>44652</v>
      </c>
      <c r="J123" s="2">
        <v>45016</v>
      </c>
      <c r="K123">
        <v>103793.37</v>
      </c>
    </row>
    <row r="124" spans="1:11" x14ac:dyDescent="0.25">
      <c r="A124" t="str">
        <f>"9138924EA6"</f>
        <v>9138924EA6</v>
      </c>
      <c r="B124" t="str">
        <f t="shared" si="3"/>
        <v>06363391001</v>
      </c>
      <c r="C124" t="s">
        <v>16</v>
      </c>
      <c r="D124" t="s">
        <v>285</v>
      </c>
      <c r="E124" t="s">
        <v>18</v>
      </c>
      <c r="F124" s="1" t="s">
        <v>62</v>
      </c>
      <c r="G124" t="s">
        <v>63</v>
      </c>
      <c r="H124">
        <v>0</v>
      </c>
      <c r="I124" s="2">
        <v>44713</v>
      </c>
      <c r="J124" s="2">
        <v>45077</v>
      </c>
      <c r="K124">
        <v>699694.09</v>
      </c>
    </row>
    <row r="125" spans="1:11" x14ac:dyDescent="0.25">
      <c r="A125" t="str">
        <f>"9138925F79"</f>
        <v>9138925F79</v>
      </c>
      <c r="B125" t="str">
        <f t="shared" si="3"/>
        <v>06363391001</v>
      </c>
      <c r="C125" t="s">
        <v>16</v>
      </c>
      <c r="D125" t="s">
        <v>286</v>
      </c>
      <c r="E125" t="s">
        <v>18</v>
      </c>
      <c r="F125" s="1" t="s">
        <v>62</v>
      </c>
      <c r="G125" t="s">
        <v>63</v>
      </c>
      <c r="H125">
        <v>0</v>
      </c>
      <c r="I125" s="2">
        <v>44713</v>
      </c>
      <c r="J125" s="2">
        <v>45077</v>
      </c>
      <c r="K125">
        <v>630815.06999999995</v>
      </c>
    </row>
    <row r="126" spans="1:11" x14ac:dyDescent="0.25">
      <c r="A126" t="str">
        <f>"8948227684"</f>
        <v>8948227684</v>
      </c>
      <c r="B126" t="str">
        <f t="shared" si="3"/>
        <v>06363391001</v>
      </c>
      <c r="C126" t="s">
        <v>16</v>
      </c>
      <c r="D126" t="s">
        <v>287</v>
      </c>
      <c r="E126" t="s">
        <v>67</v>
      </c>
      <c r="F126" s="1" t="s">
        <v>288</v>
      </c>
      <c r="G126" t="s">
        <v>289</v>
      </c>
      <c r="H126">
        <v>205000</v>
      </c>
      <c r="I126" s="2">
        <v>44641</v>
      </c>
      <c r="J126" s="2">
        <v>45160</v>
      </c>
      <c r="K126">
        <v>195047.5</v>
      </c>
    </row>
    <row r="127" spans="1:11" x14ac:dyDescent="0.25">
      <c r="A127" t="str">
        <f>"ZB534EAA1B"</f>
        <v>ZB534EAA1B</v>
      </c>
      <c r="B127" t="str">
        <f t="shared" si="3"/>
        <v>06363391001</v>
      </c>
      <c r="C127" t="s">
        <v>16</v>
      </c>
      <c r="D127" t="s">
        <v>290</v>
      </c>
      <c r="E127" t="s">
        <v>25</v>
      </c>
      <c r="F127" s="1" t="s">
        <v>291</v>
      </c>
      <c r="G127" t="s">
        <v>292</v>
      </c>
      <c r="H127">
        <v>6280</v>
      </c>
      <c r="I127" s="2">
        <v>44642</v>
      </c>
      <c r="J127" s="2">
        <v>44642</v>
      </c>
      <c r="K127">
        <v>6280</v>
      </c>
    </row>
    <row r="128" spans="1:11" x14ac:dyDescent="0.25">
      <c r="A128" t="str">
        <f>"ZA835B659A"</f>
        <v>ZA835B659A</v>
      </c>
      <c r="B128" t="str">
        <f t="shared" si="3"/>
        <v>06363391001</v>
      </c>
      <c r="C128" t="s">
        <v>16</v>
      </c>
      <c r="D128" t="s">
        <v>293</v>
      </c>
      <c r="E128" t="s">
        <v>25</v>
      </c>
      <c r="F128" s="1" t="s">
        <v>294</v>
      </c>
      <c r="G128" t="s">
        <v>295</v>
      </c>
      <c r="H128">
        <v>8000</v>
      </c>
      <c r="I128" s="2">
        <v>44664</v>
      </c>
      <c r="J128" s="2">
        <v>44664</v>
      </c>
      <c r="K128">
        <v>8000</v>
      </c>
    </row>
    <row r="129" spans="1:11" x14ac:dyDescent="0.25">
      <c r="A129" t="str">
        <f>"ZD43592D06"</f>
        <v>ZD43592D06</v>
      </c>
      <c r="B129" t="str">
        <f t="shared" si="3"/>
        <v>06363391001</v>
      </c>
      <c r="C129" t="s">
        <v>16</v>
      </c>
      <c r="D129" t="s">
        <v>296</v>
      </c>
      <c r="E129" t="s">
        <v>25</v>
      </c>
      <c r="F129" s="1" t="s">
        <v>241</v>
      </c>
      <c r="G129" t="s">
        <v>242</v>
      </c>
      <c r="H129">
        <v>677</v>
      </c>
      <c r="I129" s="2">
        <v>44634</v>
      </c>
      <c r="J129" s="2">
        <v>44672</v>
      </c>
      <c r="K129">
        <v>677</v>
      </c>
    </row>
    <row r="130" spans="1:11" x14ac:dyDescent="0.25">
      <c r="A130" t="str">
        <f>"91125867DA"</f>
        <v>91125867DA</v>
      </c>
      <c r="B130" t="str">
        <f t="shared" si="3"/>
        <v>06363391001</v>
      </c>
      <c r="C130" t="s">
        <v>16</v>
      </c>
      <c r="D130" t="s">
        <v>297</v>
      </c>
      <c r="E130" t="s">
        <v>25</v>
      </c>
      <c r="F130" s="1" t="s">
        <v>298</v>
      </c>
      <c r="G130" t="s">
        <v>299</v>
      </c>
      <c r="H130">
        <v>0</v>
      </c>
      <c r="I130" s="2">
        <v>44671</v>
      </c>
      <c r="J130" s="2">
        <v>45035</v>
      </c>
      <c r="K130">
        <v>0</v>
      </c>
    </row>
    <row r="131" spans="1:11" x14ac:dyDescent="0.25">
      <c r="A131" t="str">
        <f>"9175928753"</f>
        <v>9175928753</v>
      </c>
      <c r="B131" t="str">
        <f t="shared" ref="B131:B162" si="4">"06363391001"</f>
        <v>06363391001</v>
      </c>
      <c r="C131" t="s">
        <v>16</v>
      </c>
      <c r="D131" t="s">
        <v>165</v>
      </c>
      <c r="E131" t="s">
        <v>18</v>
      </c>
      <c r="F131" s="1" t="s">
        <v>166</v>
      </c>
      <c r="G131" t="s">
        <v>167</v>
      </c>
      <c r="H131">
        <v>254077.41</v>
      </c>
      <c r="I131" s="2">
        <v>44673</v>
      </c>
      <c r="J131" s="2">
        <v>44961</v>
      </c>
      <c r="K131">
        <v>120483.6</v>
      </c>
    </row>
    <row r="132" spans="1:11" x14ac:dyDescent="0.25">
      <c r="A132" t="str">
        <f>"Z5C366820C"</f>
        <v>Z5C366820C</v>
      </c>
      <c r="B132" t="str">
        <f t="shared" si="4"/>
        <v>06363391001</v>
      </c>
      <c r="C132" t="s">
        <v>16</v>
      </c>
      <c r="D132" t="s">
        <v>300</v>
      </c>
      <c r="E132" t="s">
        <v>25</v>
      </c>
      <c r="F132" s="1" t="s">
        <v>301</v>
      </c>
      <c r="G132" t="s">
        <v>302</v>
      </c>
      <c r="H132">
        <v>1210</v>
      </c>
      <c r="I132" s="2">
        <v>44686</v>
      </c>
      <c r="J132" s="2">
        <v>44686</v>
      </c>
      <c r="K132">
        <v>1210</v>
      </c>
    </row>
    <row r="133" spans="1:11" x14ac:dyDescent="0.25">
      <c r="A133" t="str">
        <f>"ZC93622542"</f>
        <v>ZC93622542</v>
      </c>
      <c r="B133" t="str">
        <f t="shared" si="4"/>
        <v>06363391001</v>
      </c>
      <c r="C133" t="s">
        <v>16</v>
      </c>
      <c r="D133" t="s">
        <v>303</v>
      </c>
      <c r="E133" t="s">
        <v>25</v>
      </c>
      <c r="F133" s="1" t="s">
        <v>304</v>
      </c>
      <c r="G133" t="s">
        <v>305</v>
      </c>
      <c r="H133">
        <v>1700</v>
      </c>
      <c r="I133" s="2">
        <v>44678</v>
      </c>
      <c r="J133" s="2">
        <v>44698</v>
      </c>
      <c r="K133">
        <v>1700</v>
      </c>
    </row>
    <row r="134" spans="1:11" x14ac:dyDescent="0.25">
      <c r="A134" t="str">
        <f>"Z9C3663336"</f>
        <v>Z9C3663336</v>
      </c>
      <c r="B134" t="str">
        <f t="shared" si="4"/>
        <v>06363391001</v>
      </c>
      <c r="C134" t="s">
        <v>16</v>
      </c>
      <c r="D134" t="s">
        <v>306</v>
      </c>
      <c r="E134" t="s">
        <v>25</v>
      </c>
      <c r="F134" s="1" t="s">
        <v>307</v>
      </c>
      <c r="G134" t="s">
        <v>308</v>
      </c>
      <c r="H134">
        <v>330</v>
      </c>
      <c r="I134" s="2">
        <v>44698</v>
      </c>
      <c r="J134" s="2">
        <v>44699</v>
      </c>
      <c r="K134">
        <v>330</v>
      </c>
    </row>
    <row r="135" spans="1:11" x14ac:dyDescent="0.25">
      <c r="A135" t="str">
        <f>"Z5B367E6AB"</f>
        <v>Z5B367E6AB</v>
      </c>
      <c r="B135" t="str">
        <f t="shared" si="4"/>
        <v>06363391001</v>
      </c>
      <c r="C135" t="s">
        <v>16</v>
      </c>
      <c r="D135" t="s">
        <v>309</v>
      </c>
      <c r="E135" t="s">
        <v>25</v>
      </c>
      <c r="F135" s="1" t="s">
        <v>241</v>
      </c>
      <c r="G135" t="s">
        <v>242</v>
      </c>
      <c r="H135">
        <v>120</v>
      </c>
      <c r="I135" s="2">
        <v>44704</v>
      </c>
      <c r="J135" s="2">
        <v>44704</v>
      </c>
      <c r="K135">
        <v>120</v>
      </c>
    </row>
    <row r="136" spans="1:11" x14ac:dyDescent="0.25">
      <c r="A136" t="str">
        <f>"Z843673C55"</f>
        <v>Z843673C55</v>
      </c>
      <c r="B136" t="str">
        <f t="shared" si="4"/>
        <v>06363391001</v>
      </c>
      <c r="C136" t="s">
        <v>16</v>
      </c>
      <c r="D136" t="s">
        <v>310</v>
      </c>
      <c r="E136" t="s">
        <v>25</v>
      </c>
      <c r="F136" s="1" t="s">
        <v>311</v>
      </c>
      <c r="G136" t="s">
        <v>312</v>
      </c>
      <c r="H136">
        <v>1858.5</v>
      </c>
      <c r="I136" s="2">
        <v>44711</v>
      </c>
      <c r="J136" s="2">
        <v>44711</v>
      </c>
      <c r="K136">
        <v>1858.5</v>
      </c>
    </row>
    <row r="137" spans="1:11" x14ac:dyDescent="0.25">
      <c r="A137" t="str">
        <f>"9207110B85"</f>
        <v>9207110B85</v>
      </c>
      <c r="B137" t="str">
        <f t="shared" si="4"/>
        <v>06363391001</v>
      </c>
      <c r="C137" t="s">
        <v>16</v>
      </c>
      <c r="D137" t="s">
        <v>313</v>
      </c>
      <c r="E137" t="s">
        <v>18</v>
      </c>
      <c r="F137" s="1" t="s">
        <v>314</v>
      </c>
      <c r="G137" s="1" t="s">
        <v>314</v>
      </c>
      <c r="H137">
        <v>10899065.359999999</v>
      </c>
      <c r="I137" s="2">
        <v>44593</v>
      </c>
      <c r="J137" s="2">
        <v>46104</v>
      </c>
      <c r="K137">
        <v>1698326.79</v>
      </c>
    </row>
    <row r="138" spans="1:11" x14ac:dyDescent="0.25">
      <c r="A138" t="str">
        <f>"9129567505"</f>
        <v>9129567505</v>
      </c>
      <c r="B138" t="str">
        <f t="shared" si="4"/>
        <v>06363391001</v>
      </c>
      <c r="C138" t="s">
        <v>16</v>
      </c>
      <c r="D138" t="s">
        <v>315</v>
      </c>
      <c r="E138" t="s">
        <v>18</v>
      </c>
      <c r="F138" s="1" t="s">
        <v>219</v>
      </c>
      <c r="G138" t="s">
        <v>80</v>
      </c>
      <c r="H138">
        <v>3866376.68</v>
      </c>
      <c r="I138" s="2">
        <v>44562</v>
      </c>
      <c r="J138" s="2">
        <v>46033</v>
      </c>
      <c r="K138">
        <v>571925.84</v>
      </c>
    </row>
    <row r="139" spans="1:11" x14ac:dyDescent="0.25">
      <c r="A139" t="str">
        <f>"ZC936A1BA7"</f>
        <v>ZC936A1BA7</v>
      </c>
      <c r="B139" t="str">
        <f t="shared" si="4"/>
        <v>06363391001</v>
      </c>
      <c r="C139" t="s">
        <v>16</v>
      </c>
      <c r="D139" t="s">
        <v>316</v>
      </c>
      <c r="E139" t="s">
        <v>25</v>
      </c>
      <c r="F139" s="1" t="s">
        <v>317</v>
      </c>
      <c r="G139" t="s">
        <v>318</v>
      </c>
      <c r="H139">
        <v>20000</v>
      </c>
      <c r="I139" s="2">
        <v>44726</v>
      </c>
      <c r="J139" s="2">
        <v>45090</v>
      </c>
      <c r="K139">
        <v>0</v>
      </c>
    </row>
    <row r="140" spans="1:11" x14ac:dyDescent="0.25">
      <c r="A140" t="str">
        <f>"Z3C36B955E"</f>
        <v>Z3C36B955E</v>
      </c>
      <c r="B140" t="str">
        <f t="shared" si="4"/>
        <v>06363391001</v>
      </c>
      <c r="C140" t="s">
        <v>16</v>
      </c>
      <c r="D140" t="s">
        <v>319</v>
      </c>
      <c r="E140" t="s">
        <v>25</v>
      </c>
      <c r="F140" s="1" t="s">
        <v>320</v>
      </c>
      <c r="G140" t="s">
        <v>321</v>
      </c>
      <c r="H140">
        <v>10500</v>
      </c>
      <c r="I140" s="2">
        <v>44803</v>
      </c>
      <c r="J140" s="2">
        <v>44876</v>
      </c>
      <c r="K140">
        <v>10500</v>
      </c>
    </row>
    <row r="141" spans="1:11" x14ac:dyDescent="0.25">
      <c r="A141" t="str">
        <f>"Z7E36BD53D"</f>
        <v>Z7E36BD53D</v>
      </c>
      <c r="B141" t="str">
        <f t="shared" si="4"/>
        <v>06363391001</v>
      </c>
      <c r="C141" t="s">
        <v>16</v>
      </c>
      <c r="D141" t="s">
        <v>322</v>
      </c>
      <c r="E141" t="s">
        <v>25</v>
      </c>
      <c r="F141" s="1" t="s">
        <v>323</v>
      </c>
      <c r="G141" t="s">
        <v>324</v>
      </c>
      <c r="H141">
        <v>2600</v>
      </c>
      <c r="I141" s="2">
        <v>44721</v>
      </c>
      <c r="J141" s="2">
        <v>44742</v>
      </c>
      <c r="K141">
        <v>2600</v>
      </c>
    </row>
    <row r="142" spans="1:11" x14ac:dyDescent="0.25">
      <c r="A142" t="str">
        <f>"ZBA36943D4"</f>
        <v>ZBA36943D4</v>
      </c>
      <c r="B142" t="str">
        <f t="shared" si="4"/>
        <v>06363391001</v>
      </c>
      <c r="C142" t="s">
        <v>16</v>
      </c>
      <c r="D142" t="s">
        <v>325</v>
      </c>
      <c r="E142" t="s">
        <v>25</v>
      </c>
      <c r="F142" s="1" t="s">
        <v>241</v>
      </c>
      <c r="G142" t="s">
        <v>242</v>
      </c>
      <c r="H142">
        <v>817</v>
      </c>
      <c r="I142" s="2">
        <v>44707</v>
      </c>
      <c r="J142" s="2">
        <v>44754</v>
      </c>
      <c r="K142">
        <v>817</v>
      </c>
    </row>
    <row r="143" spans="1:11" x14ac:dyDescent="0.25">
      <c r="A143" t="str">
        <f>"Z1D36FDEFB"</f>
        <v>Z1D36FDEFB</v>
      </c>
      <c r="B143" t="str">
        <f t="shared" si="4"/>
        <v>06363391001</v>
      </c>
      <c r="C143" t="s">
        <v>16</v>
      </c>
      <c r="D143" t="s">
        <v>326</v>
      </c>
      <c r="E143" t="s">
        <v>25</v>
      </c>
      <c r="F143" s="1" t="s">
        <v>327</v>
      </c>
      <c r="G143" t="s">
        <v>328</v>
      </c>
      <c r="H143">
        <v>2940</v>
      </c>
      <c r="I143" s="2">
        <v>44767</v>
      </c>
      <c r="J143" s="2">
        <v>44767</v>
      </c>
      <c r="K143">
        <v>2940</v>
      </c>
    </row>
    <row r="144" spans="1:11" x14ac:dyDescent="0.25">
      <c r="A144" t="str">
        <f>"ZB836C4204"</f>
        <v>ZB836C4204</v>
      </c>
      <c r="B144" t="str">
        <f t="shared" si="4"/>
        <v>06363391001</v>
      </c>
      <c r="C144" t="s">
        <v>16</v>
      </c>
      <c r="D144" t="s">
        <v>329</v>
      </c>
      <c r="E144" t="s">
        <v>25</v>
      </c>
      <c r="F144" s="1" t="s">
        <v>330</v>
      </c>
      <c r="G144" t="s">
        <v>331</v>
      </c>
      <c r="H144">
        <v>4241.84</v>
      </c>
      <c r="I144" s="2">
        <v>44770</v>
      </c>
      <c r="J144" s="2">
        <v>44770</v>
      </c>
      <c r="K144">
        <v>4241.8500000000004</v>
      </c>
    </row>
    <row r="145" spans="1:11" x14ac:dyDescent="0.25">
      <c r="A145" t="str">
        <f>"ZF036FDEFC"</f>
        <v>ZF036FDEFC</v>
      </c>
      <c r="B145" t="str">
        <f t="shared" si="4"/>
        <v>06363391001</v>
      </c>
      <c r="C145" t="s">
        <v>16</v>
      </c>
      <c r="D145" t="s">
        <v>332</v>
      </c>
      <c r="E145" t="s">
        <v>25</v>
      </c>
      <c r="F145" s="1" t="s">
        <v>333</v>
      </c>
      <c r="G145" t="s">
        <v>334</v>
      </c>
      <c r="H145">
        <v>2100</v>
      </c>
      <c r="I145" s="2">
        <v>44798</v>
      </c>
      <c r="J145" s="2">
        <v>44798</v>
      </c>
      <c r="K145">
        <v>2100</v>
      </c>
    </row>
    <row r="146" spans="1:11" x14ac:dyDescent="0.25">
      <c r="A146" t="str">
        <f>"Z4C35C7DBB"</f>
        <v>Z4C35C7DBB</v>
      </c>
      <c r="B146" t="str">
        <f t="shared" si="4"/>
        <v>06363391001</v>
      </c>
      <c r="C146" t="s">
        <v>16</v>
      </c>
      <c r="D146" t="s">
        <v>335</v>
      </c>
      <c r="E146" t="s">
        <v>25</v>
      </c>
      <c r="F146" s="1" t="s">
        <v>336</v>
      </c>
      <c r="G146" t="s">
        <v>337</v>
      </c>
      <c r="H146">
        <v>39466.92</v>
      </c>
      <c r="I146" s="2">
        <v>44728</v>
      </c>
      <c r="J146" s="2">
        <v>44883</v>
      </c>
      <c r="K146">
        <v>4077.4</v>
      </c>
    </row>
    <row r="147" spans="1:11" x14ac:dyDescent="0.25">
      <c r="A147" t="str">
        <f>"ZB735F8D88"</f>
        <v>ZB735F8D88</v>
      </c>
      <c r="B147" t="str">
        <f t="shared" si="4"/>
        <v>06363391001</v>
      </c>
      <c r="C147" t="s">
        <v>16</v>
      </c>
      <c r="D147" t="s">
        <v>338</v>
      </c>
      <c r="E147" t="s">
        <v>25</v>
      </c>
      <c r="F147" s="1" t="s">
        <v>339</v>
      </c>
      <c r="G147" t="s">
        <v>340</v>
      </c>
      <c r="H147">
        <v>13000</v>
      </c>
      <c r="I147" s="2">
        <v>44662</v>
      </c>
      <c r="J147" s="2">
        <v>44764</v>
      </c>
      <c r="K147">
        <v>12700</v>
      </c>
    </row>
    <row r="148" spans="1:11" x14ac:dyDescent="0.25">
      <c r="A148" t="str">
        <f>"ZDD37012BB"</f>
        <v>ZDD37012BB</v>
      </c>
      <c r="B148" t="str">
        <f t="shared" si="4"/>
        <v>06363391001</v>
      </c>
      <c r="C148" t="s">
        <v>16</v>
      </c>
      <c r="D148" t="s">
        <v>341</v>
      </c>
      <c r="E148" t="s">
        <v>25</v>
      </c>
      <c r="F148" s="1" t="s">
        <v>342</v>
      </c>
      <c r="G148" t="s">
        <v>343</v>
      </c>
      <c r="H148">
        <v>16500</v>
      </c>
      <c r="I148" s="2">
        <v>44753</v>
      </c>
      <c r="J148" s="2">
        <v>44755</v>
      </c>
      <c r="K148">
        <v>16500</v>
      </c>
    </row>
    <row r="149" spans="1:11" x14ac:dyDescent="0.25">
      <c r="A149" t="str">
        <f>"Z0E36DF4A0"</f>
        <v>Z0E36DF4A0</v>
      </c>
      <c r="B149" t="str">
        <f t="shared" si="4"/>
        <v>06363391001</v>
      </c>
      <c r="C149" t="s">
        <v>16</v>
      </c>
      <c r="D149" t="s">
        <v>344</v>
      </c>
      <c r="E149" t="s">
        <v>25</v>
      </c>
      <c r="F149" s="1" t="s">
        <v>345</v>
      </c>
      <c r="G149" t="s">
        <v>346</v>
      </c>
      <c r="H149">
        <v>6302</v>
      </c>
      <c r="I149" s="2">
        <v>44776</v>
      </c>
      <c r="J149" s="2">
        <v>44776</v>
      </c>
      <c r="K149">
        <v>6302</v>
      </c>
    </row>
    <row r="150" spans="1:11" x14ac:dyDescent="0.25">
      <c r="A150" t="str">
        <f>"Z89370DAA8"</f>
        <v>Z89370DAA8</v>
      </c>
      <c r="B150" t="str">
        <f t="shared" si="4"/>
        <v>06363391001</v>
      </c>
      <c r="C150" t="s">
        <v>16</v>
      </c>
      <c r="D150" t="s">
        <v>347</v>
      </c>
      <c r="E150" t="s">
        <v>25</v>
      </c>
      <c r="F150" s="1" t="s">
        <v>348</v>
      </c>
      <c r="G150" t="s">
        <v>349</v>
      </c>
      <c r="H150">
        <v>330</v>
      </c>
      <c r="I150" s="2">
        <v>44770</v>
      </c>
      <c r="J150" s="2">
        <v>44770</v>
      </c>
      <c r="K150">
        <v>330</v>
      </c>
    </row>
    <row r="151" spans="1:11" x14ac:dyDescent="0.25">
      <c r="A151" t="str">
        <f>"9294866E0F"</f>
        <v>9294866E0F</v>
      </c>
      <c r="B151" t="str">
        <f t="shared" si="4"/>
        <v>06363391001</v>
      </c>
      <c r="C151" t="s">
        <v>16</v>
      </c>
      <c r="D151" t="s">
        <v>350</v>
      </c>
      <c r="E151" t="s">
        <v>18</v>
      </c>
      <c r="F151" s="1" t="s">
        <v>351</v>
      </c>
      <c r="G151" t="s">
        <v>352</v>
      </c>
      <c r="H151">
        <v>66589.8</v>
      </c>
      <c r="I151" s="2">
        <v>44742</v>
      </c>
      <c r="J151" s="2">
        <v>45006</v>
      </c>
      <c r="K151">
        <v>21219</v>
      </c>
    </row>
    <row r="152" spans="1:11" x14ac:dyDescent="0.25">
      <c r="A152" t="str">
        <f>"Z143786CE2"</f>
        <v>Z143786CE2</v>
      </c>
      <c r="B152" t="str">
        <f t="shared" si="4"/>
        <v>06363391001</v>
      </c>
      <c r="C152" t="s">
        <v>16</v>
      </c>
      <c r="D152" t="s">
        <v>353</v>
      </c>
      <c r="E152" t="s">
        <v>18</v>
      </c>
      <c r="F152" s="1" t="s">
        <v>354</v>
      </c>
      <c r="G152" t="s">
        <v>355</v>
      </c>
      <c r="H152">
        <v>7000</v>
      </c>
      <c r="I152" s="2">
        <v>44797</v>
      </c>
      <c r="J152" s="2">
        <v>45626</v>
      </c>
      <c r="K152">
        <v>0</v>
      </c>
    </row>
    <row r="153" spans="1:11" x14ac:dyDescent="0.25">
      <c r="A153" t="str">
        <f>"Z02378B191"</f>
        <v>Z02378B191</v>
      </c>
      <c r="B153" t="str">
        <f t="shared" si="4"/>
        <v>06363391001</v>
      </c>
      <c r="C153" t="s">
        <v>16</v>
      </c>
      <c r="D153" t="s">
        <v>356</v>
      </c>
      <c r="E153" t="s">
        <v>25</v>
      </c>
      <c r="F153" s="1" t="s">
        <v>199</v>
      </c>
      <c r="G153" t="s">
        <v>122</v>
      </c>
      <c r="H153">
        <v>1125</v>
      </c>
      <c r="I153" s="2">
        <v>44802</v>
      </c>
      <c r="J153" s="2">
        <v>44802</v>
      </c>
      <c r="K153">
        <v>1125</v>
      </c>
    </row>
    <row r="154" spans="1:11" x14ac:dyDescent="0.25">
      <c r="A154" t="str">
        <f>"ZA43513C52"</f>
        <v>ZA43513C52</v>
      </c>
      <c r="B154" t="str">
        <f t="shared" si="4"/>
        <v>06363391001</v>
      </c>
      <c r="C154" t="s">
        <v>16</v>
      </c>
      <c r="D154" t="s">
        <v>357</v>
      </c>
      <c r="E154" t="s">
        <v>25</v>
      </c>
      <c r="F154" s="1" t="s">
        <v>358</v>
      </c>
      <c r="G154" t="s">
        <v>359</v>
      </c>
      <c r="H154">
        <v>24059.4</v>
      </c>
      <c r="I154" s="2">
        <v>44718</v>
      </c>
      <c r="J154" s="2">
        <v>44783</v>
      </c>
      <c r="K154">
        <v>23209.4</v>
      </c>
    </row>
    <row r="155" spans="1:11" x14ac:dyDescent="0.25">
      <c r="A155" t="str">
        <f>"ZFA379D8DC"</f>
        <v>ZFA379D8DC</v>
      </c>
      <c r="B155" t="str">
        <f t="shared" si="4"/>
        <v>06363391001</v>
      </c>
      <c r="C155" t="s">
        <v>16</v>
      </c>
      <c r="D155" t="s">
        <v>360</v>
      </c>
      <c r="E155" t="s">
        <v>25</v>
      </c>
      <c r="F155" s="1" t="s">
        <v>301</v>
      </c>
      <c r="G155" t="s">
        <v>302</v>
      </c>
      <c r="H155">
        <v>3485</v>
      </c>
      <c r="I155" s="2">
        <v>44594</v>
      </c>
      <c r="J155" s="2">
        <v>44728</v>
      </c>
      <c r="K155">
        <v>3485</v>
      </c>
    </row>
    <row r="156" spans="1:11" x14ac:dyDescent="0.25">
      <c r="A156" t="str">
        <f>"Z86379D8F8"</f>
        <v>Z86379D8F8</v>
      </c>
      <c r="B156" t="str">
        <f t="shared" si="4"/>
        <v>06363391001</v>
      </c>
      <c r="C156" t="s">
        <v>16</v>
      </c>
      <c r="D156" t="s">
        <v>361</v>
      </c>
      <c r="E156" t="s">
        <v>25</v>
      </c>
      <c r="F156" s="1" t="s">
        <v>301</v>
      </c>
      <c r="G156" t="s">
        <v>302</v>
      </c>
      <c r="H156">
        <v>875.6</v>
      </c>
      <c r="I156" s="2">
        <v>44784</v>
      </c>
      <c r="J156" s="2">
        <v>44784</v>
      </c>
      <c r="K156">
        <v>875.6</v>
      </c>
    </row>
    <row r="157" spans="1:11" x14ac:dyDescent="0.25">
      <c r="A157" t="str">
        <f>"Z78379D91E"</f>
        <v>Z78379D91E</v>
      </c>
      <c r="B157" t="str">
        <f t="shared" si="4"/>
        <v>06363391001</v>
      </c>
      <c r="C157" t="s">
        <v>16</v>
      </c>
      <c r="D157" t="s">
        <v>362</v>
      </c>
      <c r="E157" t="s">
        <v>25</v>
      </c>
      <c r="F157" s="1" t="s">
        <v>301</v>
      </c>
      <c r="G157" t="s">
        <v>302</v>
      </c>
      <c r="H157">
        <v>754.4</v>
      </c>
      <c r="I157" s="2">
        <v>44741</v>
      </c>
      <c r="J157" s="2">
        <v>44741</v>
      </c>
      <c r="K157">
        <v>754.4</v>
      </c>
    </row>
    <row r="158" spans="1:11" x14ac:dyDescent="0.25">
      <c r="A158" t="str">
        <f>"Z4C379FC52"</f>
        <v>Z4C379FC52</v>
      </c>
      <c r="B158" t="str">
        <f t="shared" si="4"/>
        <v>06363391001</v>
      </c>
      <c r="C158" t="s">
        <v>16</v>
      </c>
      <c r="D158" t="s">
        <v>363</v>
      </c>
      <c r="E158" t="s">
        <v>25</v>
      </c>
      <c r="F158" s="1" t="s">
        <v>364</v>
      </c>
      <c r="G158" t="s">
        <v>365</v>
      </c>
      <c r="H158">
        <v>2935.18</v>
      </c>
      <c r="I158" s="2">
        <v>44806</v>
      </c>
      <c r="J158" s="2">
        <v>44836</v>
      </c>
      <c r="K158">
        <v>2935.17</v>
      </c>
    </row>
    <row r="159" spans="1:11" x14ac:dyDescent="0.25">
      <c r="A159" t="str">
        <f>"Z8D37BCEE5"</f>
        <v>Z8D37BCEE5</v>
      </c>
      <c r="B159" t="str">
        <f t="shared" si="4"/>
        <v>06363391001</v>
      </c>
      <c r="C159" t="s">
        <v>16</v>
      </c>
      <c r="D159" t="s">
        <v>366</v>
      </c>
      <c r="E159" t="s">
        <v>25</v>
      </c>
      <c r="F159" s="1" t="s">
        <v>252</v>
      </c>
      <c r="G159" t="s">
        <v>253</v>
      </c>
      <c r="H159">
        <v>299.25</v>
      </c>
      <c r="I159" s="2">
        <v>44813</v>
      </c>
      <c r="J159" s="2">
        <v>44813</v>
      </c>
      <c r="K159">
        <v>299.25</v>
      </c>
    </row>
    <row r="160" spans="1:11" x14ac:dyDescent="0.25">
      <c r="A160" t="str">
        <f>"ZED37C9D2D"</f>
        <v>ZED37C9D2D</v>
      </c>
      <c r="B160" t="str">
        <f t="shared" si="4"/>
        <v>06363391001</v>
      </c>
      <c r="C160" t="s">
        <v>16</v>
      </c>
      <c r="D160" t="s">
        <v>367</v>
      </c>
      <c r="E160" t="s">
        <v>25</v>
      </c>
      <c r="F160" s="1" t="s">
        <v>368</v>
      </c>
      <c r="G160" t="s">
        <v>369</v>
      </c>
      <c r="H160">
        <v>1176.4000000000001</v>
      </c>
      <c r="I160" s="2">
        <v>44851</v>
      </c>
      <c r="J160" s="2">
        <v>44851</v>
      </c>
      <c r="K160">
        <v>1176.4000000000001</v>
      </c>
    </row>
    <row r="161" spans="1:11" x14ac:dyDescent="0.25">
      <c r="A161" t="str">
        <f>"Z6B3800126"</f>
        <v>Z6B3800126</v>
      </c>
      <c r="B161" t="str">
        <f t="shared" si="4"/>
        <v>06363391001</v>
      </c>
      <c r="C161" t="s">
        <v>16</v>
      </c>
      <c r="D161" t="s">
        <v>370</v>
      </c>
      <c r="E161" t="s">
        <v>25</v>
      </c>
      <c r="F161" s="1" t="s">
        <v>371</v>
      </c>
      <c r="G161" t="s">
        <v>372</v>
      </c>
      <c r="H161">
        <v>148.30000000000001</v>
      </c>
      <c r="I161" s="2">
        <v>44781</v>
      </c>
      <c r="J161" s="2">
        <v>44781</v>
      </c>
      <c r="K161">
        <v>148.30000000000001</v>
      </c>
    </row>
    <row r="162" spans="1:11" x14ac:dyDescent="0.25">
      <c r="A162" t="str">
        <f>"ZC937F837E"</f>
        <v>ZC937F837E</v>
      </c>
      <c r="B162" t="str">
        <f t="shared" si="4"/>
        <v>06363391001</v>
      </c>
      <c r="C162" t="s">
        <v>16</v>
      </c>
      <c r="D162" t="s">
        <v>373</v>
      </c>
      <c r="E162" t="s">
        <v>25</v>
      </c>
      <c r="F162" s="1" t="s">
        <v>291</v>
      </c>
      <c r="G162" t="s">
        <v>292</v>
      </c>
      <c r="H162">
        <v>3271.25</v>
      </c>
      <c r="I162" s="2">
        <v>44879</v>
      </c>
      <c r="J162" s="2">
        <v>44887</v>
      </c>
      <c r="K162">
        <v>0</v>
      </c>
    </row>
    <row r="163" spans="1:11" x14ac:dyDescent="0.25">
      <c r="A163" t="str">
        <f>"Z443663015"</f>
        <v>Z443663015</v>
      </c>
      <c r="B163" t="str">
        <f t="shared" ref="B163:B195" si="5">"06363391001"</f>
        <v>06363391001</v>
      </c>
      <c r="C163" t="s">
        <v>16</v>
      </c>
      <c r="D163" t="s">
        <v>374</v>
      </c>
      <c r="E163" t="s">
        <v>25</v>
      </c>
      <c r="F163" s="1" t="s">
        <v>375</v>
      </c>
      <c r="G163" t="s">
        <v>376</v>
      </c>
      <c r="H163">
        <v>39000</v>
      </c>
      <c r="I163" s="2">
        <v>44734</v>
      </c>
      <c r="J163" s="2">
        <v>44841</v>
      </c>
      <c r="K163">
        <v>28782</v>
      </c>
    </row>
    <row r="164" spans="1:11" x14ac:dyDescent="0.25">
      <c r="A164" t="str">
        <f>"ZC237389A4"</f>
        <v>ZC237389A4</v>
      </c>
      <c r="B164" t="str">
        <f t="shared" si="5"/>
        <v>06363391001</v>
      </c>
      <c r="C164" t="s">
        <v>16</v>
      </c>
      <c r="D164" t="s">
        <v>377</v>
      </c>
      <c r="E164" t="s">
        <v>25</v>
      </c>
      <c r="F164" s="1" t="s">
        <v>378</v>
      </c>
      <c r="G164" t="s">
        <v>379</v>
      </c>
      <c r="H164">
        <v>950</v>
      </c>
      <c r="I164" s="2">
        <v>44777</v>
      </c>
      <c r="J164" s="2">
        <v>44778</v>
      </c>
      <c r="K164">
        <v>950</v>
      </c>
    </row>
    <row r="165" spans="1:11" x14ac:dyDescent="0.25">
      <c r="A165" t="str">
        <f>"ZB237373AE"</f>
        <v>ZB237373AE</v>
      </c>
      <c r="B165" t="str">
        <f t="shared" si="5"/>
        <v>06363391001</v>
      </c>
      <c r="C165" t="s">
        <v>16</v>
      </c>
      <c r="D165" t="s">
        <v>380</v>
      </c>
      <c r="E165" t="s">
        <v>25</v>
      </c>
      <c r="F165" s="1" t="s">
        <v>381</v>
      </c>
      <c r="G165" t="s">
        <v>382</v>
      </c>
      <c r="H165">
        <v>12608.4</v>
      </c>
      <c r="I165" s="2">
        <v>44865</v>
      </c>
      <c r="J165" s="2">
        <v>44869</v>
      </c>
      <c r="K165">
        <v>12608.4</v>
      </c>
    </row>
    <row r="166" spans="1:11" x14ac:dyDescent="0.25">
      <c r="A166" t="str">
        <f>"Z373884B93"</f>
        <v>Z373884B93</v>
      </c>
      <c r="B166" t="str">
        <f t="shared" si="5"/>
        <v>06363391001</v>
      </c>
      <c r="C166" t="s">
        <v>16</v>
      </c>
      <c r="D166" t="s">
        <v>145</v>
      </c>
      <c r="E166" t="s">
        <v>18</v>
      </c>
      <c r="F166" s="1" t="s">
        <v>383</v>
      </c>
      <c r="G166" t="s">
        <v>384</v>
      </c>
      <c r="H166">
        <v>12000</v>
      </c>
      <c r="I166" s="2">
        <v>44875</v>
      </c>
      <c r="J166" s="2">
        <v>44879</v>
      </c>
      <c r="K166">
        <v>8120.44</v>
      </c>
    </row>
    <row r="167" spans="1:11" x14ac:dyDescent="0.25">
      <c r="A167" t="str">
        <f>"Z1D38CA443"</f>
        <v>Z1D38CA443</v>
      </c>
      <c r="B167" t="str">
        <f t="shared" si="5"/>
        <v>06363391001</v>
      </c>
      <c r="C167" t="s">
        <v>16</v>
      </c>
      <c r="D167" t="s">
        <v>385</v>
      </c>
      <c r="E167" t="s">
        <v>25</v>
      </c>
      <c r="F167" s="1" t="s">
        <v>301</v>
      </c>
      <c r="G167" t="s">
        <v>302</v>
      </c>
      <c r="H167">
        <v>7619</v>
      </c>
      <c r="I167" s="2">
        <v>44902</v>
      </c>
      <c r="J167" s="2">
        <v>44910</v>
      </c>
      <c r="K167">
        <v>7619</v>
      </c>
    </row>
    <row r="168" spans="1:11" x14ac:dyDescent="0.25">
      <c r="A168" t="str">
        <f>"Z893819849"</f>
        <v>Z893819849</v>
      </c>
      <c r="B168" t="str">
        <f t="shared" si="5"/>
        <v>06363391001</v>
      </c>
      <c r="C168" t="s">
        <v>16</v>
      </c>
      <c r="D168" t="s">
        <v>386</v>
      </c>
      <c r="E168" t="s">
        <v>25</v>
      </c>
      <c r="F168" s="1" t="s">
        <v>387</v>
      </c>
      <c r="G168" t="s">
        <v>388</v>
      </c>
      <c r="H168">
        <v>12000</v>
      </c>
      <c r="I168" s="2">
        <v>44889</v>
      </c>
      <c r="J168" s="2">
        <v>45620</v>
      </c>
      <c r="K168">
        <v>0</v>
      </c>
    </row>
    <row r="169" spans="1:11" x14ac:dyDescent="0.25">
      <c r="A169" t="str">
        <f>"9451428D1C"</f>
        <v>9451428D1C</v>
      </c>
      <c r="B169" t="str">
        <f t="shared" si="5"/>
        <v>06363391001</v>
      </c>
      <c r="C169" t="s">
        <v>16</v>
      </c>
      <c r="D169" t="s">
        <v>389</v>
      </c>
      <c r="E169" t="s">
        <v>18</v>
      </c>
      <c r="F169" s="1" t="s">
        <v>152</v>
      </c>
      <c r="G169" t="s">
        <v>153</v>
      </c>
      <c r="H169">
        <v>5797405.71</v>
      </c>
      <c r="I169" s="2">
        <v>44855</v>
      </c>
      <c r="J169" s="2">
        <v>45586</v>
      </c>
      <c r="K169">
        <v>0</v>
      </c>
    </row>
    <row r="170" spans="1:11" x14ac:dyDescent="0.25">
      <c r="A170" t="str">
        <f>"ZF53805E3B"</f>
        <v>ZF53805E3B</v>
      </c>
      <c r="B170" t="str">
        <f t="shared" si="5"/>
        <v>06363391001</v>
      </c>
      <c r="C170" t="s">
        <v>16</v>
      </c>
      <c r="D170" t="s">
        <v>390</v>
      </c>
      <c r="E170" t="s">
        <v>25</v>
      </c>
      <c r="F170" s="1" t="s">
        <v>90</v>
      </c>
      <c r="G170" t="s">
        <v>91</v>
      </c>
      <c r="H170">
        <v>4680</v>
      </c>
      <c r="I170" s="2">
        <v>44839</v>
      </c>
      <c r="J170" s="2">
        <v>45204</v>
      </c>
      <c r="K170">
        <v>0</v>
      </c>
    </row>
    <row r="171" spans="1:11" x14ac:dyDescent="0.25">
      <c r="A171" t="str">
        <f>"Z003686DF5"</f>
        <v>Z003686DF5</v>
      </c>
      <c r="B171" t="str">
        <f t="shared" si="5"/>
        <v>06363391001</v>
      </c>
      <c r="C171" t="s">
        <v>16</v>
      </c>
      <c r="D171" t="s">
        <v>391</v>
      </c>
      <c r="E171" t="s">
        <v>25</v>
      </c>
      <c r="F171" s="1" t="s">
        <v>348</v>
      </c>
      <c r="G171" t="s">
        <v>349</v>
      </c>
      <c r="H171">
        <v>856</v>
      </c>
      <c r="I171" s="2">
        <v>44725</v>
      </c>
      <c r="J171" s="2">
        <v>44725</v>
      </c>
      <c r="K171">
        <v>856</v>
      </c>
    </row>
    <row r="172" spans="1:11" x14ac:dyDescent="0.25">
      <c r="A172" t="str">
        <f>"ZB13811FAF"</f>
        <v>ZB13811FAF</v>
      </c>
      <c r="B172" t="str">
        <f t="shared" si="5"/>
        <v>06363391001</v>
      </c>
      <c r="C172" t="s">
        <v>16</v>
      </c>
      <c r="D172" t="s">
        <v>392</v>
      </c>
      <c r="E172" t="s">
        <v>25</v>
      </c>
      <c r="F172" s="1" t="s">
        <v>393</v>
      </c>
      <c r="G172" t="s">
        <v>394</v>
      </c>
      <c r="H172">
        <v>7410</v>
      </c>
      <c r="I172" s="2">
        <v>44872</v>
      </c>
      <c r="J172" s="2">
        <v>45237</v>
      </c>
      <c r="K172">
        <v>0</v>
      </c>
    </row>
    <row r="173" spans="1:11" x14ac:dyDescent="0.25">
      <c r="A173" t="str">
        <f>"9143628885"</f>
        <v>9143628885</v>
      </c>
      <c r="B173" t="str">
        <f t="shared" si="5"/>
        <v>06363391001</v>
      </c>
      <c r="C173" t="s">
        <v>16</v>
      </c>
      <c r="D173" t="s">
        <v>395</v>
      </c>
      <c r="E173" t="s">
        <v>18</v>
      </c>
      <c r="F173" s="1" t="s">
        <v>260</v>
      </c>
      <c r="G173" t="s">
        <v>261</v>
      </c>
      <c r="H173">
        <v>96356</v>
      </c>
      <c r="I173" s="2">
        <v>44742</v>
      </c>
      <c r="J173" s="2">
        <v>46568</v>
      </c>
      <c r="K173">
        <v>4817.8</v>
      </c>
    </row>
    <row r="174" spans="1:11" x14ac:dyDescent="0.25">
      <c r="A174" t="str">
        <f>"9243260374"</f>
        <v>9243260374</v>
      </c>
      <c r="B174" t="str">
        <f t="shared" si="5"/>
        <v>06363391001</v>
      </c>
      <c r="C174" t="s">
        <v>16</v>
      </c>
      <c r="D174" t="s">
        <v>396</v>
      </c>
      <c r="E174" t="s">
        <v>18</v>
      </c>
      <c r="F174" s="1" t="s">
        <v>260</v>
      </c>
      <c r="G174" t="s">
        <v>261</v>
      </c>
      <c r="H174">
        <v>82186</v>
      </c>
      <c r="I174" s="2">
        <v>44812</v>
      </c>
      <c r="J174" s="2">
        <v>46638</v>
      </c>
      <c r="K174">
        <v>0</v>
      </c>
    </row>
    <row r="175" spans="1:11" x14ac:dyDescent="0.25">
      <c r="A175" t="str">
        <f>"ZF033FEF70"</f>
        <v>ZF033FEF70</v>
      </c>
      <c r="B175" t="str">
        <f t="shared" si="5"/>
        <v>06363391001</v>
      </c>
      <c r="C175" t="s">
        <v>16</v>
      </c>
      <c r="D175" t="s">
        <v>397</v>
      </c>
      <c r="E175" t="s">
        <v>25</v>
      </c>
      <c r="F175" s="1" t="s">
        <v>398</v>
      </c>
      <c r="G175" t="s">
        <v>399</v>
      </c>
      <c r="H175">
        <v>6600</v>
      </c>
      <c r="I175" s="2">
        <v>44875</v>
      </c>
      <c r="J175" s="2">
        <v>44882</v>
      </c>
      <c r="K175">
        <v>6580</v>
      </c>
    </row>
    <row r="176" spans="1:11" x14ac:dyDescent="0.25">
      <c r="A176" t="str">
        <f>"95499579D1"</f>
        <v>95499579D1</v>
      </c>
      <c r="B176" t="str">
        <f t="shared" si="5"/>
        <v>06363391001</v>
      </c>
      <c r="C176" t="s">
        <v>16</v>
      </c>
      <c r="D176" t="s">
        <v>400</v>
      </c>
      <c r="E176" t="s">
        <v>18</v>
      </c>
      <c r="F176" s="1" t="s">
        <v>260</v>
      </c>
      <c r="G176" t="s">
        <v>261</v>
      </c>
      <c r="H176">
        <v>130364</v>
      </c>
      <c r="I176" s="2">
        <v>44914</v>
      </c>
      <c r="K176">
        <v>0</v>
      </c>
    </row>
    <row r="177" spans="1:11" x14ac:dyDescent="0.25">
      <c r="A177" t="str">
        <f>"ZEF39223F3"</f>
        <v>ZEF39223F3</v>
      </c>
      <c r="B177" t="str">
        <f t="shared" si="5"/>
        <v>06363391001</v>
      </c>
      <c r="C177" t="s">
        <v>16</v>
      </c>
      <c r="D177" t="s">
        <v>401</v>
      </c>
      <c r="E177" t="s">
        <v>25</v>
      </c>
      <c r="F177" s="1" t="s">
        <v>402</v>
      </c>
      <c r="G177" t="s">
        <v>403</v>
      </c>
      <c r="H177">
        <v>12301.87</v>
      </c>
      <c r="I177" s="2">
        <v>44914</v>
      </c>
      <c r="J177" s="2">
        <v>44957</v>
      </c>
      <c r="K177">
        <v>0</v>
      </c>
    </row>
    <row r="178" spans="1:11" x14ac:dyDescent="0.25">
      <c r="A178" t="str">
        <f>"Z01389331E"</f>
        <v>Z01389331E</v>
      </c>
      <c r="B178" t="str">
        <f t="shared" si="5"/>
        <v>06363391001</v>
      </c>
      <c r="C178" t="s">
        <v>16</v>
      </c>
      <c r="D178" t="s">
        <v>404</v>
      </c>
      <c r="E178" t="s">
        <v>25</v>
      </c>
      <c r="F178" s="1" t="s">
        <v>405</v>
      </c>
      <c r="G178" t="s">
        <v>214</v>
      </c>
      <c r="H178">
        <v>4865</v>
      </c>
      <c r="I178" s="2">
        <v>44914</v>
      </c>
      <c r="J178" s="2">
        <v>44914</v>
      </c>
      <c r="K178">
        <v>0</v>
      </c>
    </row>
    <row r="179" spans="1:11" x14ac:dyDescent="0.25">
      <c r="A179" t="str">
        <f>"Z6E38AB36D"</f>
        <v>Z6E38AB36D</v>
      </c>
      <c r="B179" t="str">
        <f t="shared" si="5"/>
        <v>06363391001</v>
      </c>
      <c r="C179" t="s">
        <v>16</v>
      </c>
      <c r="D179" t="s">
        <v>406</v>
      </c>
      <c r="E179" t="s">
        <v>25</v>
      </c>
      <c r="F179" s="1" t="s">
        <v>407</v>
      </c>
      <c r="G179" t="s">
        <v>156</v>
      </c>
      <c r="H179">
        <v>39576.75</v>
      </c>
      <c r="I179" s="2">
        <v>44916</v>
      </c>
      <c r="J179" s="2">
        <v>45280</v>
      </c>
      <c r="K179">
        <v>0</v>
      </c>
    </row>
    <row r="180" spans="1:11" x14ac:dyDescent="0.25">
      <c r="A180" t="str">
        <f>"Z90387B7FB"</f>
        <v>Z90387B7FB</v>
      </c>
      <c r="B180" t="str">
        <f t="shared" si="5"/>
        <v>06363391001</v>
      </c>
      <c r="C180" t="s">
        <v>16</v>
      </c>
      <c r="D180" t="s">
        <v>408</v>
      </c>
      <c r="E180" t="s">
        <v>25</v>
      </c>
      <c r="F180" s="1" t="s">
        <v>409</v>
      </c>
      <c r="G180" t="s">
        <v>410</v>
      </c>
      <c r="H180">
        <v>3570</v>
      </c>
      <c r="I180" s="2">
        <v>44897</v>
      </c>
      <c r="J180" s="2">
        <v>44909</v>
      </c>
      <c r="K180">
        <v>3570</v>
      </c>
    </row>
    <row r="181" spans="1:11" x14ac:dyDescent="0.25">
      <c r="A181" t="str">
        <f>"ZED39565CA"</f>
        <v>ZED39565CA</v>
      </c>
      <c r="B181" t="str">
        <f t="shared" si="5"/>
        <v>06363391001</v>
      </c>
      <c r="C181" t="s">
        <v>16</v>
      </c>
      <c r="D181" t="s">
        <v>145</v>
      </c>
      <c r="E181" t="s">
        <v>18</v>
      </c>
      <c r="F181" s="1" t="s">
        <v>383</v>
      </c>
      <c r="G181" t="s">
        <v>384</v>
      </c>
      <c r="H181">
        <v>12000</v>
      </c>
      <c r="I181" s="2">
        <v>44922</v>
      </c>
      <c r="J181" s="2">
        <v>44929</v>
      </c>
      <c r="K181">
        <v>0</v>
      </c>
    </row>
    <row r="182" spans="1:11" x14ac:dyDescent="0.25">
      <c r="A182" t="str">
        <f>"9069243016"</f>
        <v>9069243016</v>
      </c>
      <c r="B182" t="str">
        <f t="shared" si="5"/>
        <v>06363391001</v>
      </c>
      <c r="C182" t="s">
        <v>16</v>
      </c>
      <c r="D182" t="s">
        <v>411</v>
      </c>
      <c r="E182" t="s">
        <v>25</v>
      </c>
      <c r="F182" s="1" t="s">
        <v>412</v>
      </c>
      <c r="H182">
        <v>0</v>
      </c>
      <c r="K182">
        <v>0</v>
      </c>
    </row>
    <row r="183" spans="1:11" x14ac:dyDescent="0.25">
      <c r="A183" t="str">
        <f>"ZE0383F040"</f>
        <v>ZE0383F040</v>
      </c>
      <c r="B183" t="str">
        <f t="shared" si="5"/>
        <v>06363391001</v>
      </c>
      <c r="C183" t="s">
        <v>16</v>
      </c>
      <c r="D183" t="s">
        <v>413</v>
      </c>
      <c r="E183" t="s">
        <v>18</v>
      </c>
      <c r="F183" s="1" t="s">
        <v>414</v>
      </c>
      <c r="G183" t="s">
        <v>415</v>
      </c>
      <c r="H183">
        <v>5600</v>
      </c>
      <c r="I183" s="2">
        <v>44873</v>
      </c>
      <c r="J183" s="2">
        <v>45194</v>
      </c>
      <c r="K183">
        <v>0</v>
      </c>
    </row>
    <row r="184" spans="1:11" x14ac:dyDescent="0.25">
      <c r="A184" t="str">
        <f>"Z97383F12A"</f>
        <v>Z97383F12A</v>
      </c>
      <c r="B184" t="str">
        <f t="shared" si="5"/>
        <v>06363391001</v>
      </c>
      <c r="C184" t="s">
        <v>16</v>
      </c>
      <c r="D184" t="s">
        <v>416</v>
      </c>
      <c r="E184" t="s">
        <v>18</v>
      </c>
      <c r="F184" s="1" t="s">
        <v>417</v>
      </c>
      <c r="G184" t="s">
        <v>418</v>
      </c>
      <c r="H184">
        <v>2003.88</v>
      </c>
      <c r="I184" s="2">
        <v>44873</v>
      </c>
      <c r="J184" s="2">
        <v>45195</v>
      </c>
      <c r="K184">
        <v>0</v>
      </c>
    </row>
    <row r="185" spans="1:11" x14ac:dyDescent="0.25">
      <c r="A185" t="str">
        <f>"ZD6383D8F7"</f>
        <v>ZD6383D8F7</v>
      </c>
      <c r="B185" t="str">
        <f t="shared" si="5"/>
        <v>06363391001</v>
      </c>
      <c r="C185" t="s">
        <v>16</v>
      </c>
      <c r="D185" t="s">
        <v>419</v>
      </c>
      <c r="E185" t="s">
        <v>18</v>
      </c>
      <c r="F185" s="1" t="s">
        <v>420</v>
      </c>
      <c r="G185" t="s">
        <v>421</v>
      </c>
      <c r="H185">
        <v>94</v>
      </c>
      <c r="I185" s="2">
        <v>44873</v>
      </c>
      <c r="J185" s="2">
        <v>45196</v>
      </c>
      <c r="K185">
        <v>0</v>
      </c>
    </row>
    <row r="186" spans="1:11" x14ac:dyDescent="0.25">
      <c r="A186" t="str">
        <f>"Z8737E8278"</f>
        <v>Z8737E8278</v>
      </c>
      <c r="B186" t="str">
        <f t="shared" si="5"/>
        <v>06363391001</v>
      </c>
      <c r="C186" t="s">
        <v>16</v>
      </c>
      <c r="D186" t="s">
        <v>422</v>
      </c>
      <c r="E186" t="s">
        <v>25</v>
      </c>
      <c r="F186" s="1" t="s">
        <v>423</v>
      </c>
      <c r="G186" t="s">
        <v>424</v>
      </c>
      <c r="H186">
        <v>23390</v>
      </c>
      <c r="I186" s="2">
        <v>44927</v>
      </c>
      <c r="K186">
        <v>0</v>
      </c>
    </row>
    <row r="187" spans="1:11" x14ac:dyDescent="0.25">
      <c r="A187" t="str">
        <f>"Z3D384011B"</f>
        <v>Z3D384011B</v>
      </c>
      <c r="B187" t="str">
        <f t="shared" si="5"/>
        <v>06363391001</v>
      </c>
      <c r="C187" t="s">
        <v>16</v>
      </c>
      <c r="D187" t="s">
        <v>425</v>
      </c>
      <c r="E187" t="s">
        <v>18</v>
      </c>
      <c r="F187" s="1" t="s">
        <v>426</v>
      </c>
      <c r="G187" t="s">
        <v>427</v>
      </c>
      <c r="H187">
        <v>27316.52</v>
      </c>
      <c r="I187" s="2">
        <v>44873</v>
      </c>
      <c r="J187" s="2">
        <v>45237</v>
      </c>
      <c r="K187">
        <v>0</v>
      </c>
    </row>
    <row r="188" spans="1:11" x14ac:dyDescent="0.25">
      <c r="A188" t="str">
        <f>"ZC2383F1F8"</f>
        <v>ZC2383F1F8</v>
      </c>
      <c r="B188" t="str">
        <f t="shared" si="5"/>
        <v>06363391001</v>
      </c>
      <c r="C188" t="s">
        <v>16</v>
      </c>
      <c r="D188" t="s">
        <v>428</v>
      </c>
      <c r="E188" t="s">
        <v>18</v>
      </c>
      <c r="F188" s="1" t="s">
        <v>429</v>
      </c>
      <c r="G188" t="s">
        <v>430</v>
      </c>
      <c r="H188">
        <v>9420</v>
      </c>
      <c r="I188" s="2">
        <v>44873</v>
      </c>
      <c r="J188" s="2">
        <v>45195</v>
      </c>
      <c r="K188">
        <v>0</v>
      </c>
    </row>
    <row r="189" spans="1:11" x14ac:dyDescent="0.25">
      <c r="A189" t="str">
        <f>"9457914589"</f>
        <v>9457914589</v>
      </c>
      <c r="B189" t="str">
        <f t="shared" si="5"/>
        <v>06363391001</v>
      </c>
      <c r="C189" t="s">
        <v>16</v>
      </c>
      <c r="D189" t="s">
        <v>431</v>
      </c>
      <c r="E189" t="s">
        <v>18</v>
      </c>
      <c r="F189" s="1" t="s">
        <v>432</v>
      </c>
      <c r="G189" t="s">
        <v>433</v>
      </c>
      <c r="H189">
        <v>40802.04</v>
      </c>
      <c r="I189" s="2">
        <v>44873</v>
      </c>
      <c r="K189">
        <v>0</v>
      </c>
    </row>
    <row r="190" spans="1:11" x14ac:dyDescent="0.25">
      <c r="A190" t="str">
        <f>"ZBA396E522"</f>
        <v>ZBA396E522</v>
      </c>
      <c r="B190" t="str">
        <f t="shared" si="5"/>
        <v>06363391001</v>
      </c>
      <c r="C190" t="s">
        <v>16</v>
      </c>
      <c r="D190" t="s">
        <v>434</v>
      </c>
      <c r="E190" t="s">
        <v>25</v>
      </c>
      <c r="F190" s="1" t="s">
        <v>435</v>
      </c>
      <c r="G190" t="s">
        <v>436</v>
      </c>
      <c r="H190">
        <v>69</v>
      </c>
      <c r="I190" s="2">
        <v>44924</v>
      </c>
      <c r="J190" s="2">
        <v>44924</v>
      </c>
      <c r="K190">
        <v>0</v>
      </c>
    </row>
    <row r="191" spans="1:11" x14ac:dyDescent="0.25">
      <c r="A191" t="str">
        <f>"Z533820E18"</f>
        <v>Z533820E18</v>
      </c>
      <c r="B191" t="str">
        <f t="shared" si="5"/>
        <v>06363391001</v>
      </c>
      <c r="C191" t="s">
        <v>16</v>
      </c>
      <c r="D191" t="s">
        <v>437</v>
      </c>
      <c r="E191" t="s">
        <v>25</v>
      </c>
      <c r="F191" s="1" t="s">
        <v>438</v>
      </c>
      <c r="G191" t="s">
        <v>439</v>
      </c>
      <c r="H191">
        <v>16600</v>
      </c>
      <c r="I191" s="2">
        <v>44879</v>
      </c>
      <c r="K191">
        <v>0</v>
      </c>
    </row>
    <row r="192" spans="1:11" x14ac:dyDescent="0.25">
      <c r="A192" t="str">
        <f>"Z9936D115D"</f>
        <v>Z9936D115D</v>
      </c>
      <c r="B192" t="str">
        <f t="shared" si="5"/>
        <v>06363391001</v>
      </c>
      <c r="C192" t="s">
        <v>16</v>
      </c>
      <c r="D192" t="s">
        <v>440</v>
      </c>
      <c r="E192" t="s">
        <v>25</v>
      </c>
      <c r="F192" s="1" t="s">
        <v>441</v>
      </c>
      <c r="G192" t="s">
        <v>442</v>
      </c>
      <c r="H192">
        <v>600</v>
      </c>
      <c r="I192" s="2">
        <v>44728</v>
      </c>
      <c r="J192" s="2">
        <v>44817</v>
      </c>
      <c r="K192">
        <v>0</v>
      </c>
    </row>
    <row r="193" spans="1:11" x14ac:dyDescent="0.25">
      <c r="A193" t="str">
        <f>"9581270A1F"</f>
        <v>9581270A1F</v>
      </c>
      <c r="B193" t="str">
        <f t="shared" si="5"/>
        <v>06363391001</v>
      </c>
      <c r="C193" t="s">
        <v>16</v>
      </c>
      <c r="D193" t="s">
        <v>443</v>
      </c>
      <c r="E193" t="s">
        <v>18</v>
      </c>
      <c r="F193" s="1" t="s">
        <v>158</v>
      </c>
      <c r="H193">
        <v>0</v>
      </c>
      <c r="K193">
        <v>0</v>
      </c>
    </row>
    <row r="194" spans="1:11" x14ac:dyDescent="0.25">
      <c r="A194" t="str">
        <f>"95813289FC"</f>
        <v>95813289FC</v>
      </c>
      <c r="B194" t="str">
        <f t="shared" si="5"/>
        <v>06363391001</v>
      </c>
      <c r="C194" t="s">
        <v>16</v>
      </c>
      <c r="D194" t="s">
        <v>444</v>
      </c>
      <c r="E194" t="s">
        <v>18</v>
      </c>
      <c r="F194" s="1" t="s">
        <v>158</v>
      </c>
      <c r="H194">
        <v>0</v>
      </c>
      <c r="K194">
        <v>0</v>
      </c>
    </row>
    <row r="195" spans="1:11" x14ac:dyDescent="0.25">
      <c r="A195" t="str">
        <f>"0000000000"</f>
        <v>0000000000</v>
      </c>
      <c r="B195" t="str">
        <f t="shared" si="5"/>
        <v>06363391001</v>
      </c>
      <c r="C195" t="s">
        <v>16</v>
      </c>
      <c r="D195" t="s">
        <v>445</v>
      </c>
      <c r="E195" t="s">
        <v>25</v>
      </c>
      <c r="F195" s="1" t="s">
        <v>438</v>
      </c>
      <c r="G195" t="s">
        <v>439</v>
      </c>
      <c r="H195">
        <v>16600</v>
      </c>
      <c r="I195" s="2">
        <v>44879</v>
      </c>
      <c r="J195" s="2">
        <v>45044</v>
      </c>
      <c r="K19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2023-01-30T11:48:24Z</dcterms:created>
  <dcterms:modified xsi:type="dcterms:W3CDTF">2023-01-30T11:48:24Z</dcterms:modified>
</cp:coreProperties>
</file>