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march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</calcChain>
</file>

<file path=xl/sharedStrings.xml><?xml version="1.0" encoding="utf-8"?>
<sst xmlns="http://schemas.openxmlformats.org/spreadsheetml/2006/main" count="521" uniqueCount="276">
  <si>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</si>
  <si>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</si>
  <si>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</si>
  <si>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</si>
  <si>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</si>
  <si>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</si>
  <si>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</si>
  <si>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</si>
  <si>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</si>
  <si>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</si>
  <si>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</si>
  <si>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</si>
  <si>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</si>
  <si>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</si>
  <si>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</si>
  <si>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</si>
  <si>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</si>
  <si>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GASOLIO RISCALDAMENTO DP MACERATA</t>
  </si>
  <si>
    <t>26-AFFIDAMENTO DIRETTO IN ADESIONE AD ACCORDO QUADRO/CONVENZIONE</t>
  </si>
  <si>
    <t xml:space="preserve">BRONCHI COMBUSTIBILI SRL (CF: 01252710403)
</t>
  </si>
  <si>
    <t>BRONCHI COMBUSTIBILI SRL (CF: 01252710403)</t>
  </si>
  <si>
    <t>ADESIONE CONVENZIONE CONSIP GAS NATURALE 8</t>
  </si>
  <si>
    <t xml:space="preserve">ESTRA ENERGIE SRL (CF: 01219980529)
</t>
  </si>
  <si>
    <t>ESTRA ENERGIE SRL (CF: 01219980529)</t>
  </si>
  <si>
    <t>CONTRATTO PULIZIE</t>
  </si>
  <si>
    <t xml:space="preserve">MIORELLI SERVICE S.P.A. (CF: 00505590224)
</t>
  </si>
  <si>
    <t>MIORELLI SERVICE S.P.A. (CF: 00505590224)</t>
  </si>
  <si>
    <t>ADESIONE CONSIP 25 NOLEGGIO FOTOCOPIATORI</t>
  </si>
  <si>
    <t xml:space="preserve">XEROX SPA (CF: 00747880151)
</t>
  </si>
  <si>
    <t>XEROX SPA (CF: 00747880151)</t>
  </si>
  <si>
    <t>Noleggio fotocopiatore Consip 25 UT Pesaro 2017/2021</t>
  </si>
  <si>
    <t>ADESIONE CONVENZIONE CONSIP GAS NATURALE "9"</t>
  </si>
  <si>
    <t>FORNITURA FOTOCOPIATORE DR MARCHE A NOLEGGIO CONSIP 27</t>
  </si>
  <si>
    <t xml:space="preserve">SHARP ELECTRONICS ITALIA S.P.A. (CF: 09275090158)
</t>
  </si>
  <si>
    <t>SHARP ELECTRONICS ITALIA S.P.A. (CF: 09275090158)</t>
  </si>
  <si>
    <t>adesione energia elettrica 15 lotto 9</t>
  </si>
  <si>
    <t xml:space="preserve">ENEL ENERGIA SPA (CF: 06655971007)
</t>
  </si>
  <si>
    <t>ENEL ENERGIA SPA (CF: 06655971007)</t>
  </si>
  <si>
    <t>gas naturale 10 lotto 4</t>
  </si>
  <si>
    <t>NOLEGGIO FOTOCOPIATORE CONSIP 29</t>
  </si>
  <si>
    <t xml:space="preserve">OLIVETTI SPA (CF: 02298700010)
</t>
  </si>
  <si>
    <t>OLIVETTI SPA (CF: 02298700010)</t>
  </si>
  <si>
    <t>CONSIP 27 - NOLEGGIO 12 MACCHINE 48 MESI</t>
  </si>
  <si>
    <t>ACCORDO QUADRO FUEL CARD 1</t>
  </si>
  <si>
    <t xml:space="preserve">ITALIANA PETROLI SPA (GIÃ  TOTALERG S.P.A.) (CF: 00051570893)
</t>
  </si>
  <si>
    <t>ITALIANA PETROLI SPA (GIÃ  TOTALERG S.P.A.) (CF: 00051570893)</t>
  </si>
  <si>
    <t>NOLEGGIO 8 FOTOCOPIATORI CONSIP 30</t>
  </si>
  <si>
    <t>BUONI PASTO ELETTRONICI 2018/2020</t>
  </si>
  <si>
    <t xml:space="preserve">SODEXO MOTIVATION SOLUTION ITALIA SRL (CF: 05892970152)
</t>
  </si>
  <si>
    <t>SODEXO MOTIVATION SOLUTION ITALIA SRL (CF: 05892970152)</t>
  </si>
  <si>
    <t>adesione convenzione gas naturale 11</t>
  </si>
  <si>
    <t>ADESIONE CONVENZIONE CONSIP 17 e.e.</t>
  </si>
  <si>
    <t xml:space="preserve">A2A ENERGIA (CF: 12883420155)
</t>
  </si>
  <si>
    <t>A2A ENERGIA (CF: 12883420155)</t>
  </si>
  <si>
    <t>ADESIONE CONVENZIONE CONSIP GAS 12</t>
  </si>
  <si>
    <t>ABBONAMENTO TRIENNALE INTERNET APPALTI E CONTRATTI</t>
  </si>
  <si>
    <t>23-AFFIDAMENTO DIRETTO</t>
  </si>
  <si>
    <t xml:space="preserve">MAGGIOLI S.P.A. (CF: 06188330150)
</t>
  </si>
  <si>
    <t>MAGGIOLI S.P.A. (CF: 06188330150)</t>
  </si>
  <si>
    <t>contratto esecutivo vigilanza privata uffici Direzione Regionale Marche 2020-2023</t>
  </si>
  <si>
    <t xml:space="preserve">INTERNATIONAL SECURITY SERVICE VIGILANZA SPA (CF: 10169951000)
</t>
  </si>
  <si>
    <t>INTERNATIONAL SECURITY SERVICE VIGILANZA SPA (CF: 10169951000)</t>
  </si>
  <si>
    <t>adesione convenzione buoni pasto 8</t>
  </si>
  <si>
    <t xml:space="preserve">REPAS LUNCH COUPON SRL (CF: 08122660585)
</t>
  </si>
  <si>
    <t>REPAS LUNCH COUPON SRL (CF: 08122660585)</t>
  </si>
  <si>
    <t>contratto delivery 2021</t>
  </si>
  <si>
    <t xml:space="preserve">POSTE ITALIANE SPA (CF: 97103880585)
</t>
  </si>
  <si>
    <t>POSTE ITALIANE SPA (CF: 97103880585)</t>
  </si>
  <si>
    <t>MANUTENZIONE IMPIANTI TERMOIDRAULICI</t>
  </si>
  <si>
    <t xml:space="preserve">EUROIMPIANTI S.R.L. ANCONA (CF: 00166620427)
</t>
  </si>
  <si>
    <t>EUROIMPIANTI S.R.L. ANCONA (CF: 00166620427)</t>
  </si>
  <si>
    <t>MANUTENZIONE IMPIANTI ANTINCENDIO</t>
  </si>
  <si>
    <t xml:space="preserve">PIEMME ESTINTORI SRL (CF: 01516800446)
</t>
  </si>
  <si>
    <t>PIEMME ESTINTORI SRL (CF: 01516800446)</t>
  </si>
  <si>
    <t>MANUTENZIONE IMPIANTI DI SOLLEVAMENTO</t>
  </si>
  <si>
    <t xml:space="preserve">M.B.B. ASCENSORI SRL (CF: 00435620422)
</t>
  </si>
  <si>
    <t>M.B.B. ASCENSORI SRL (CF: 00435620422)</t>
  </si>
  <si>
    <t>trasporto e recupero rifiuti ingombranti</t>
  </si>
  <si>
    <t xml:space="preserve">ANCONAMBIENTE SPA (CF: 01422820421)
</t>
  </si>
  <si>
    <t>ANCONAMBIENTE SPA (CF: 01422820421)</t>
  </si>
  <si>
    <t>rdo 2603900 lotto 2 - toner compatibili</t>
  </si>
  <si>
    <t>04-PROCEDURA NEGOZIATA SENZA PREVIA PUBBLICAZIONE</t>
  </si>
  <si>
    <t xml:space="preserve">ECOSERVICE DI PAOLO SALTARELLI (CF: SNTPLA67L16E783G)
ERREBIAN SPA (CF: 08397890586)
PROMO RIGENERA SRL (CF: 01431180551)
TECNO OFFICE GLOBAL SRL (CF: 01641800550)
TECNO OFFICE SNC (CF: 01259150553)
</t>
  </si>
  <si>
    <t>ECOSERVICE DI PAOLO SALTARELLI (CF: SNTPLA67L16E783G)</t>
  </si>
  <si>
    <t>MANUTENZIONE MINUTO MANTENIMENTO</t>
  </si>
  <si>
    <t xml:space="preserve">ASTRA SRL (CF: 02184690424)
</t>
  </si>
  <si>
    <t>ASTRA SRL (CF: 02184690424)</t>
  </si>
  <si>
    <t>ADESIONE CONVENZIONE CONSIP E.E 18</t>
  </si>
  <si>
    <t xml:space="preserve">AGSM ENERGIA SPA (CF: 02968430237)
</t>
  </si>
  <si>
    <t>AGSM ENERGIA SPA (CF: 02968430237)</t>
  </si>
  <si>
    <t>SERVIZIO SORVEGLIANZA SANITARIA</t>
  </si>
  <si>
    <t xml:space="preserve">COM METODI SPA (CF: 10317360153)
</t>
  </si>
  <si>
    <t>COM METODI SPA (CF: 10317360153)</t>
  </si>
  <si>
    <t>ADESIONE CONVENZIONE CONSIP GAS NATURALE 13</t>
  </si>
  <si>
    <t>Adesione contratto centralizzato facchinaggio</t>
  </si>
  <si>
    <t xml:space="preserve">IL RISVEGLIO SOC COOP.SOCIALE ARL (CF: 12018841002)
</t>
  </si>
  <si>
    <t>IL RISVEGLIO SOC COOP.SOCIALE ARL (CF: 12018841002)</t>
  </si>
  <si>
    <t>CONTRATTO ESECUTIVO RITIRO VALORI</t>
  </si>
  <si>
    <t xml:space="preserve">BANCA NAZIONALE DEL LAVORO SPA (CF: 09339391006)
</t>
  </si>
  <si>
    <t>BANCA NAZIONALE DEL LAVORO SPA (CF: 09339391006)</t>
  </si>
  <si>
    <t>VERIFICA IMPIANTI DI MESSA A TERRA</t>
  </si>
  <si>
    <t xml:space="preserve">VERIFICHE SRL (CF: 02430120416)
</t>
  </si>
  <si>
    <t>VERIFICHE SRL (CF: 02430120416)</t>
  </si>
  <si>
    <t>ADESIONE CONVENZIONE CONSIP FOTOCOPIATORI 32</t>
  </si>
  <si>
    <t xml:space="preserve">ITD SOLUTIONS SPA (CF: 05773090013)
</t>
  </si>
  <si>
    <t>ITD SOLUTIONS SPA (CF: 05773090013)</t>
  </si>
  <si>
    <t>Noleggio fotocopiatori Sharp</t>
  </si>
  <si>
    <t>Sostituzione pedana di calpestio armadio compattato Ancona</t>
  </si>
  <si>
    <t xml:space="preserve">ITALY SYSTEM S.R.L. (CF: 11261821000)
</t>
  </si>
  <si>
    <t>ITALY SYSTEM S.R.L. (CF: 11261821000)</t>
  </si>
  <si>
    <t>servizio di sanificazione</t>
  </si>
  <si>
    <t xml:space="preserve">D.S.C. SERVIZI (CF: 14612451006)
ECOBEE SRL (CF: 02513970414)
ECOBUILDING (CF: 02573440647)
ECOSAN SRL (CF: 02193480783)
SGD GROUP SRL (CF: 04419270261)
</t>
  </si>
  <si>
    <t>ECOSAN SRL (CF: 02193480783)</t>
  </si>
  <si>
    <t xml:space="preserve">Pubblicazione estratto di avviso indagine di mercato immobiliare </t>
  </si>
  <si>
    <t xml:space="preserve">SOCIETÃ  PUBBLICITÃ  EDITORIALE E DIGITALE S.P.A â€“ SPEED (CF: 00326930377)
</t>
  </si>
  <si>
    <t>SOCIETÃ  PUBBLICITÃ  EDITORIALE E DIGITALE S.P.A â€“ SPEED (CF: 00326930377)</t>
  </si>
  <si>
    <t>Ripristino tramezzatura in cartongesso REI 120 - immobile Ascoli Piceno</t>
  </si>
  <si>
    <t xml:space="preserve">CATENA SERVICES SRL (CF: 01335800429)
</t>
  </si>
  <si>
    <t>CATENA SERVICES SRL (CF: 01335800429)</t>
  </si>
  <si>
    <t>ATTREZZATURE VARIE</t>
  </si>
  <si>
    <t xml:space="preserve">ULTRAPROMEDIA S.R.L. (CF: 10324241008)
</t>
  </si>
  <si>
    <t>ULTRAPROMEDIA S.R.L. (CF: 10324241008)</t>
  </si>
  <si>
    <t>manutenzione bollatrice anni 2022/2023</t>
  </si>
  <si>
    <t xml:space="preserve">FATTORI SAFEST S.R.L. (CF: 10416260155)
</t>
  </si>
  <si>
    <t>FATTORI SAFEST S.R.L. (CF: 10416260155)</t>
  </si>
  <si>
    <t>MANUTENZIONE IMP ELETTRICI</t>
  </si>
  <si>
    <t xml:space="preserve">VPR IMPIANTI SRL (CF: 01441000427)
</t>
  </si>
  <si>
    <t>VPR IMPIANTI SRL (CF: 01441000427)</t>
  </si>
  <si>
    <t>NOLEGGIO XEROX</t>
  </si>
  <si>
    <t>Richiesta pubblicazione estratto di avviso di indagine di mercato</t>
  </si>
  <si>
    <t>MANUTENZIONE ORDINARIA IMPIANTO TECNOLOGICI</t>
  </si>
  <si>
    <t xml:space="preserve">C.N. COSTRUZIONI GENERALI S.P.A. (CF: 05931780729)
</t>
  </si>
  <si>
    <t>C.N. COSTRUZIONI GENERALI S.P.A. (CF: 05931780729)</t>
  </si>
  <si>
    <t>TONER PER STMAPNTI LEXMARK 610 E 621</t>
  </si>
  <si>
    <t xml:space="preserve">INFORDATA (CF: 00929440592)
</t>
  </si>
  <si>
    <t>INFORDATA (CF: 00929440592)</t>
  </si>
  <si>
    <t>CARTUCCE HP 477 - CONVENZIONE CONSIP</t>
  </si>
  <si>
    <t xml:space="preserve">ITALWARE  SRL (CF: 08619670584)
</t>
  </si>
  <si>
    <t>ITALWARE  SRL (CF: 08619670584)</t>
  </si>
  <si>
    <t>toner extra contratto e convenzione</t>
  </si>
  <si>
    <t xml:space="preserve">ENTER SRL (CF: 04232600371)
</t>
  </si>
  <si>
    <t>ENTER SRL (CF: 04232600371)</t>
  </si>
  <si>
    <t>contratto esecutivo toner</t>
  </si>
  <si>
    <t xml:space="preserve">ECO LASER INFORMATICA SRL (CF: 04427081007)
</t>
  </si>
  <si>
    <t>ECO LASER INFORMATICA SRL (CF: 04427081007)</t>
  </si>
  <si>
    <t>RIPARAZIONE ARCHIVIO COMPATTATO PESARO</t>
  </si>
  <si>
    <t>CANCELLERIA 1 SEM 2022</t>
  </si>
  <si>
    <t xml:space="preserve">LYRECO ITALIA SRL (CF: 11582010150)
</t>
  </si>
  <si>
    <t>LYRECO ITALIA SRL (CF: 11582010150)</t>
  </si>
  <si>
    <t>CONTRATTO ESECUTIVO CARTA 2022</t>
  </si>
  <si>
    <t xml:space="preserve">VALSECCHI CANCELLERIA SRL (CF: 09521810961)
</t>
  </si>
  <si>
    <t>VALSECCHI CANCELLERIA SRL (CF: 09521810961)</t>
  </si>
  <si>
    <t>BOLLATRICI A SECCO UT JESI, SENIGALLIA, FANO URBINO</t>
  </si>
  <si>
    <t>CONTRATTO ESECUTIVO SERVIZIO PULIZIA DR MARCHE</t>
  </si>
  <si>
    <t xml:space="preserve">BSF SRL (CF: 01769040856)
</t>
  </si>
  <si>
    <t>BSF SRL (CF: 01769040856)</t>
  </si>
  <si>
    <t>fornitura e posa in opera di n.40 tende veneziane, UT Fabriano e DR ancona</t>
  </si>
  <si>
    <t xml:space="preserve">SICOM SAS DI BATTISTELLI S. &amp; C. (CF: 02808440545)
</t>
  </si>
  <si>
    <t>SICOM SAS DI BATTISTELLI S. &amp; C. (CF: 02808440545)</t>
  </si>
  <si>
    <t xml:space="preserve">ADESIONE CONVENZIONE FOTOCOP MULTIFUNZIONE </t>
  </si>
  <si>
    <t>MASCHERINE FFP2</t>
  </si>
  <si>
    <t xml:space="preserve">ARTIGLASS S.R.L. (CF: 00195980289)
OMNIA GROUP SRL (CF: 01758040834)
</t>
  </si>
  <si>
    <t>OMNIA GROUP SRL (CF: 01758040834)</t>
  </si>
  <si>
    <t>ARMADIO COMPATTATO UT TOLENTINO</t>
  </si>
  <si>
    <t xml:space="preserve">C.I.M.A.R. SOC. COOP. (CF: 00082050436)
</t>
  </si>
  <si>
    <t>C.I.M.A.R. SOC. COOP. (CF: 00082050436)</t>
  </si>
  <si>
    <t>LIBRI DR E ALTRI UFFICI</t>
  </si>
  <si>
    <t xml:space="preserve">WOLTERS KLUWER ITALIA SRL (CF: 10209790152)
</t>
  </si>
  <si>
    <t>WOLTERS KLUWER ITALIA SRL (CF: 10209790152)</t>
  </si>
  <si>
    <t>MESSA IN SICUREZZA IMMOBILIA ANCONA VIA PALESTRO - AMIANTO E FIBRE ARTIFICIALI VETROSE</t>
  </si>
  <si>
    <t xml:space="preserve">BRAVI SRL (CF: 01551990425)
ISOLMONTAGGI SRL (CF: 00809790678)
LA GF SRL (CF: 01189700436)
</t>
  </si>
  <si>
    <t>BRAVI SRL (CF: 01551990425)</t>
  </si>
  <si>
    <t>adesione convenzione consip gas 14</t>
  </si>
  <si>
    <t>adesione convenzione consip energia elettrica 19</t>
  </si>
  <si>
    <t>RIPARAZIONE BOLLATRICI UT PESARO</t>
  </si>
  <si>
    <t>CONTRATTO ESECUTIVO TONER COMPATIBILI</t>
  </si>
  <si>
    <t xml:space="preserve">ERREBIAN SPA (CF: 08397890586)
</t>
  </si>
  <si>
    <t>ERREBIAN SPA (CF: 08397890586)</t>
  </si>
  <si>
    <t>fornitura e posa in opera di n.4 paletti dissuasori di parcheggio ed al ripristino n.9 paletti metallici nellâ€™immobile FIP di via Palestro 15 ad Ancona</t>
  </si>
  <si>
    <t>fornitura e posa in opera di n. 4 paletti dissuasori di parcheggio ed al ripristino n. 9 paletti metallici nellâ€™immobile FIP di via Palestro 15 ad Ancona. Liquidazione lavori integrativi giÃ  eseguiti</t>
  </si>
  <si>
    <t>FORNITURA TESSERE APRIPORTA SEDE DI ASCOLI PICENO</t>
  </si>
  <si>
    <t xml:space="preserve">DAGO ELETTRONICA SRL (CF: 00120470414)
</t>
  </si>
  <si>
    <t>DAGO ELETTRONICA SRL (CF: 00120470414)</t>
  </si>
  <si>
    <t xml:space="preserve">fornitura energia elettrica in servizio di salvaguardia </t>
  </si>
  <si>
    <t xml:space="preserve">Fornitura gas in servizio di default (per le sedi di Ascoli e Ancona) e in servizio di ultima istanza (per le altre sedi) </t>
  </si>
  <si>
    <t xml:space="preserve">HERA COMM SPA (CF: 02221101203)
</t>
  </si>
  <si>
    <t>HERA COMM SPA (CF: 02221101203)</t>
  </si>
  <si>
    <t>RIPARAZIONE TAPPARELLE DR MARCHE</t>
  </si>
  <si>
    <t xml:space="preserve">LA TAPPARELLA DI DANIELE LIMBERTI (CF: LMBDNL74P13A271Q)
</t>
  </si>
  <si>
    <t>LA TAPPARELLA DI DANIELE LIMBERTI (CF: LMBDNL74P13A271Q)</t>
  </si>
  <si>
    <t>FORNITURA TESTI DR MARCHE E DIREZIONI PROVINCIALI</t>
  </si>
  <si>
    <t xml:space="preserve">GIUFFRÃ¨ FRANCIS LEFEBVRE S.P.A (CF: 00829840156)
</t>
  </si>
  <si>
    <t>GIUFFRÃ¨ FRANCIS LEFEBVRE S.P.A (CF: 00829840156)</t>
  </si>
  <si>
    <t>CONTRATTO ESECUTIVO VISIERE</t>
  </si>
  <si>
    <t xml:space="preserve">SAFE S.R.L. (CF: 01604520989)
</t>
  </si>
  <si>
    <t>SAFE S.R.L. (CF: 01604520989)</t>
  </si>
  <si>
    <t>CONTRATTO ESECUTIVO SPRAY DISINFETTANTE GERMICIDA</t>
  </si>
  <si>
    <t xml:space="preserve">CERICHEM BIOPHARM SRL (CF: 03728930714)
</t>
  </si>
  <si>
    <t>CERICHEM BIOPHARM SRL (CF: 03728930714)</t>
  </si>
  <si>
    <t>CONTRATTO ESECUTIVO MASCHERINE FFP2</t>
  </si>
  <si>
    <t xml:space="preserve">MANTA SRL (CF: 01011250105)
</t>
  </si>
  <si>
    <t>MANTA SRL (CF: 01011250105)</t>
  </si>
  <si>
    <t>CANCELLERIA 2Â° SEM 2022</t>
  </si>
  <si>
    <t xml:space="preserve">CLICK UFFICIO SRL (CF: 06067681004)
LANTERA SRL (CF: 01313790774)
TROST SPA (CF: 01348470301)
</t>
  </si>
  <si>
    <t>CLICK UFFICIO SRL (CF: 06067681004)</t>
  </si>
  <si>
    <t>TONER ORIGINALI 2Â° SEM 2022</t>
  </si>
  <si>
    <t xml:space="preserve">DEBA SRL (CF: 08458520155)
PUNTO CART (CF: 03274460371)
TONERGROSS S.R. (CF: 16781871005)
</t>
  </si>
  <si>
    <t>TONERGROSS S.R. (CF: 16781871005)</t>
  </si>
  <si>
    <t>RIMOZIONE fibre di amianto e artificiali vetrose immobile ASCOLI PICENO VIA MARINI</t>
  </si>
  <si>
    <t xml:space="preserve">M.G.L. COSTRUZIONI (CF: 01958950444)
</t>
  </si>
  <si>
    <t>M.G.L. COSTRUZIONI (CF: 01958950444)</t>
  </si>
  <si>
    <t>TINTEGGIATURA STANZA C.SO MAZZINI ANCONA</t>
  </si>
  <si>
    <t xml:space="preserve">L'IDEA SRL (CF: 00993960426)
</t>
  </si>
  <si>
    <t>L'IDEA SRL (CF: 00993960426)</t>
  </si>
  <si>
    <t>toner compatibili 2Â° sem 2022</t>
  </si>
  <si>
    <t xml:space="preserve">CARTOTEC 92 SAS (CF: 04293631000)
CENTRO UFFICI SRL (CF: 03095020362)
LINEA DATA (CF: 03242680829)
</t>
  </si>
  <si>
    <t>LINEA DATA (CF: 03242680829)</t>
  </si>
  <si>
    <t>CONVENZIONE CON ASSOCIAZIONE CARABINIERI PER MISURAZIONE TEMPERATURA IMMOBILE ANCONA</t>
  </si>
  <si>
    <t xml:space="preserve">NUCLEO VOLONTARIATO E P.C.- ANC  ANCONAPARCO (CF: 93130080422)
</t>
  </si>
  <si>
    <t>NUCLEO VOLONTARIATO E P.C.- ANC  ANCONAPARCO (CF: 93130080422)</t>
  </si>
  <si>
    <t>servizio di fotoriproduzione per la realizzazione di vetrofanie per la Direzione Provinciale di Macerata</t>
  </si>
  <si>
    <t xml:space="preserve">SIMPLE DI FLAMINI PAOLO (CF: FLMPLA68R20E783B)
</t>
  </si>
  <si>
    <t>SIMPLE DI FLAMINI PAOLO (CF: FLMPLA68R20E783B)</t>
  </si>
  <si>
    <t>Affidamento fornitura testi per aggiornamento professionale del personale della Direzione Provinciale di Ancona</t>
  </si>
  <si>
    <t>INTERVENTO PER MALFUNZIONAMENTO ARCHIVI COMPATTATI DP MACERATA E PESARO E URBINO</t>
  </si>
  <si>
    <t xml:space="preserve">EDA SYSTEM SRL (CF: 10735840018)
FE.AL. DI FILIPPETTI ALESSANDRO &amp; C. SAS (CF: 05339081001)
ITALY SYSTEM S.R.L. (CF: 11261821000)
ROS ITALIA SRL (CF: 02772830341)
</t>
  </si>
  <si>
    <t>FE.AL. DI FILIPPETTI ALESSANDRO &amp; C. SAS (CF: 05339081001)</t>
  </si>
  <si>
    <t>TINTEGGIATURA UT SENIGALLIA</t>
  </si>
  <si>
    <t xml:space="preserve">BALDUCCI TINTEGGIATORI SNC DI CUPIS OMAR  C. (CF: 01353890427)
</t>
  </si>
  <si>
    <t>BALDUCCI TINTEGGIATORI SNC DI CUPIS OMAR  C. (CF: 01353890427)</t>
  </si>
  <si>
    <t>MATERIALE PER CASSETTE PRONTO SOCCORSO</t>
  </si>
  <si>
    <t xml:space="preserve">BMEDICAL DI BONNAL JEAN JAQUES PIERRE (CF: BNNJJC79L21E507B)
</t>
  </si>
  <si>
    <t>BMEDICAL DI BONNAL JEAN JAQUES PIERRE (CF: BNNJJC79L21E507B)</t>
  </si>
  <si>
    <t>ACQUISIZIONE CORSO AGGIORNAMENTO RSPP</t>
  </si>
  <si>
    <t xml:space="preserve">BETA IMPRESE SRL (CF: 02574830390)
</t>
  </si>
  <si>
    <t>BETA IMPRESE SRL (CF: 02574830390)</t>
  </si>
  <si>
    <t>TRASPORTO E SMALTIMENTO ARREDI UT SENIGALLIA</t>
  </si>
  <si>
    <t xml:space="preserve">CARTFER SRL (CF: 00643030414)
</t>
  </si>
  <si>
    <t>CARTFER SRL (CF: 00643030414)</t>
  </si>
  <si>
    <t>MISURATORI LASER PER UPT</t>
  </si>
  <si>
    <t>MONITOR DI SALA UT AP</t>
  </si>
  <si>
    <t xml:space="preserve">SIGMA S.P.A. (CF: 01590580443)
</t>
  </si>
  <si>
    <t>SIGMA S.P.A. (CF: 01590580443)</t>
  </si>
  <si>
    <t>N. 3 GRUPPI DI CONTINUITA' DP MACERATA</t>
  </si>
  <si>
    <t xml:space="preserve">C2 SRL (CF: 01121130197)
</t>
  </si>
  <si>
    <t>C2 SRL (CF: 01121130197)</t>
  </si>
  <si>
    <t>PEZZI TIPI MOBILI PER TIMBRI FINANZIARI A CALENDARIO ANNI 2023-2024-2025</t>
  </si>
  <si>
    <t xml:space="preserve">ISTITUTO POLIGRAFICO E ZECCA DELLO STATO (CF: 00399810589)
</t>
  </si>
  <si>
    <t>ISTITUTO POLIGRAFICO E ZECCA DELLO STATO (CF: 00399810589)</t>
  </si>
  <si>
    <t>RASTRELLIERE PORTABICI DPMC E DPPU</t>
  </si>
  <si>
    <t xml:space="preserve">FLY S.R.L. UNIPERSONALE (CF: 04198550263)
</t>
  </si>
  <si>
    <t>FLY S.R.L. UNIPERSONALE (CF: 04198550263)</t>
  </si>
  <si>
    <t>RASTRELLIERE PORTABICI DPAP E DRE</t>
  </si>
  <si>
    <t xml:space="preserve">DINA PROFESSIONAL SRL (CF: 04566840874)
</t>
  </si>
  <si>
    <t>DINA PROFESSIONAL SRL (CF: 04566840874)</t>
  </si>
  <si>
    <t>Fornitura di arredi vari per alcuni uffici della Direzione Regionale Marche</t>
  </si>
  <si>
    <t xml:space="preserve">LAEZZA SPA (CF: 01377120637)
</t>
  </si>
  <si>
    <t>LAEZZA SPA (CF: 01377120637)</t>
  </si>
  <si>
    <t>Abbonamento annuale Corriere Adriatico (1 abbonamento GOLD + 5 abbonamenti base)</t>
  </si>
  <si>
    <t xml:space="preserve">CED DIGITAL &amp; SERVIZI SRL (CF: 11476541005)
</t>
  </si>
  <si>
    <t>CED DIGITAL &amp; SERVIZI SRL (CF: 11476541005)</t>
  </si>
  <si>
    <t>Affidamento servizio di correzione di rete Leica Smartnet NRTF FULL GNSS Unlimited</t>
  </si>
  <si>
    <t xml:space="preserve">GEOTRONICS S.R.L. (CF: 02269120420)
</t>
  </si>
  <si>
    <t>GEOTRONICS S.R.L. (CF: 02269120420)</t>
  </si>
  <si>
    <t>Servizio di smaltimento di due macchine bollatrici presso Ufficio Territoriale di Urbino</t>
  </si>
  <si>
    <t xml:space="preserve">MARCHE MULTISERVIZI SPA (CF: 02059030417)
</t>
  </si>
  <si>
    <t>MARCHE MULTISERVIZI SPA (CF: 02059030417)</t>
  </si>
  <si>
    <t>INSTALLAZIONE BREAK POINT UFFICI DELLE MARCHE</t>
  </si>
  <si>
    <t xml:space="preserve">SOGEDAI SRL (CF: 00060700689)
</t>
  </si>
  <si>
    <t>SOGEDAI SRL (CF: 00060700689)</t>
  </si>
  <si>
    <t>ADESIONE CONVENZIONE BUONI PASTO 9</t>
  </si>
  <si>
    <t xml:space="preserve">EDENRED ITALIA SRL (CF: 01014660417)
</t>
  </si>
  <si>
    <t>EDENRED ITALIA SRL (CF: 01014660417)</t>
  </si>
  <si>
    <t>scale 7 gardini DpAP</t>
  </si>
  <si>
    <t xml:space="preserve">LEROY MERLIN ITALIA SRL (CF: 05602710963)
</t>
  </si>
  <si>
    <t>LEROY MERLIN ITALIA SRL (CF: 05602710963)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</si>
</sst>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"XCD17CB3EC"</f>
        <v>XCD17CB3EC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42430</v>
      </c>
      <c r="J3" s="2">
        <v>42433</v>
      </c>
      <c r="K3">
        <v>3544.9</v>
      </c>
    </row>
    <row r="4" spans="1:11" x14ac:dyDescent="0.25">
      <c r="A4" t="str">
        <f>"653558140E"</f>
        <v>653558140E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42430</v>
      </c>
      <c r="J4" s="2">
        <v>42794</v>
      </c>
      <c r="K4">
        <v>169284.45</v>
      </c>
    </row>
    <row r="5" spans="1:11" x14ac:dyDescent="0.25">
      <c r="A5" t="str">
        <f>"668654035D"</f>
        <v>668654035D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1790065</v>
      </c>
      <c r="I5" s="2">
        <v>42522</v>
      </c>
      <c r="J5" s="2">
        <v>43852</v>
      </c>
      <c r="K5">
        <v>1547122.65</v>
      </c>
    </row>
    <row r="6" spans="1:11" x14ac:dyDescent="0.25">
      <c r="A6" t="str">
        <f>"Z321B736ED"</f>
        <v>Z321B736ED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14902.2</v>
      </c>
      <c r="I6" s="2">
        <v>42649</v>
      </c>
      <c r="J6" s="2">
        <v>44530</v>
      </c>
      <c r="K6">
        <v>22141.200000000001</v>
      </c>
    </row>
    <row r="7" spans="1:11" x14ac:dyDescent="0.25">
      <c r="A7" t="str">
        <f>"Z4F1C60A4B"</f>
        <v>Z4F1C60A4B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28</v>
      </c>
      <c r="G7" t="s">
        <v>29</v>
      </c>
      <c r="H7">
        <v>4967.3999999999996</v>
      </c>
      <c r="I7" s="2">
        <v>42737</v>
      </c>
      <c r="J7" s="2">
        <v>44561</v>
      </c>
      <c r="K7">
        <v>4719.03</v>
      </c>
    </row>
    <row r="8" spans="1:11" x14ac:dyDescent="0.25">
      <c r="A8" t="str">
        <f>"6927183C3D"</f>
        <v>6927183C3D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22</v>
      </c>
      <c r="G8" t="s">
        <v>23</v>
      </c>
      <c r="H8">
        <v>0</v>
      </c>
      <c r="I8" s="2">
        <v>42795</v>
      </c>
      <c r="J8" s="2">
        <v>43159</v>
      </c>
      <c r="K8">
        <v>144247.18</v>
      </c>
    </row>
    <row r="9" spans="1:11" x14ac:dyDescent="0.25">
      <c r="A9" t="str">
        <f>"Z922165831"</f>
        <v>Z922165831</v>
      </c>
      <c r="B9" t="str">
        <f t="shared" si="0"/>
        <v>06363391001</v>
      </c>
      <c r="C9" t="s">
        <v>16</v>
      </c>
      <c r="D9" t="s">
        <v>32</v>
      </c>
      <c r="E9" t="s">
        <v>18</v>
      </c>
      <c r="F9" s="1" t="s">
        <v>33</v>
      </c>
      <c r="G9" t="s">
        <v>34</v>
      </c>
      <c r="H9">
        <v>2101.12</v>
      </c>
      <c r="I9" s="2">
        <v>43089</v>
      </c>
      <c r="J9" s="2">
        <v>44227</v>
      </c>
      <c r="K9">
        <v>2101.12</v>
      </c>
    </row>
    <row r="10" spans="1:11" x14ac:dyDescent="0.25">
      <c r="A10" t="str">
        <f>"7443291E08"</f>
        <v>7443291E08</v>
      </c>
      <c r="B10" t="str">
        <f t="shared" si="0"/>
        <v>06363391001</v>
      </c>
      <c r="C10" t="s">
        <v>16</v>
      </c>
      <c r="D10" t="s">
        <v>35</v>
      </c>
      <c r="E10" t="s">
        <v>18</v>
      </c>
      <c r="F10" s="1" t="s">
        <v>36</v>
      </c>
      <c r="G10" t="s">
        <v>37</v>
      </c>
      <c r="H10">
        <v>0</v>
      </c>
      <c r="I10" s="2">
        <v>43282</v>
      </c>
      <c r="J10" s="2">
        <v>43646</v>
      </c>
      <c r="K10">
        <v>285133.36</v>
      </c>
    </row>
    <row r="11" spans="1:11" x14ac:dyDescent="0.25">
      <c r="A11" t="str">
        <f>"7500804346"</f>
        <v>7500804346</v>
      </c>
      <c r="B11" t="str">
        <f t="shared" si="0"/>
        <v>06363391001</v>
      </c>
      <c r="C11" t="s">
        <v>16</v>
      </c>
      <c r="D11" t="s">
        <v>38</v>
      </c>
      <c r="E11" t="s">
        <v>18</v>
      </c>
      <c r="F11" s="1" t="s">
        <v>22</v>
      </c>
      <c r="G11" t="s">
        <v>23</v>
      </c>
      <c r="H11">
        <v>0</v>
      </c>
      <c r="I11" s="2">
        <v>43313</v>
      </c>
      <c r="J11" s="2">
        <v>43677</v>
      </c>
      <c r="K11">
        <v>12320.6</v>
      </c>
    </row>
    <row r="12" spans="1:11" x14ac:dyDescent="0.25">
      <c r="A12" t="str">
        <f>"Z932603E9B"</f>
        <v>Z932603E9B</v>
      </c>
      <c r="B12" t="str">
        <f t="shared" si="0"/>
        <v>06363391001</v>
      </c>
      <c r="C12" t="s">
        <v>16</v>
      </c>
      <c r="D12" t="s">
        <v>39</v>
      </c>
      <c r="E12" t="s">
        <v>18</v>
      </c>
      <c r="F12" s="1" t="s">
        <v>40</v>
      </c>
      <c r="G12" t="s">
        <v>41</v>
      </c>
      <c r="H12">
        <v>2464.1999999999998</v>
      </c>
      <c r="I12" s="2">
        <v>43466</v>
      </c>
      <c r="J12" s="2">
        <v>45291</v>
      </c>
      <c r="K12">
        <v>1844.04</v>
      </c>
    </row>
    <row r="13" spans="1:11" x14ac:dyDescent="0.25">
      <c r="A13" t="str">
        <f>"Z782393C1E"</f>
        <v>Z782393C1E</v>
      </c>
      <c r="B13" t="str">
        <f t="shared" si="0"/>
        <v>06363391001</v>
      </c>
      <c r="C13" t="s">
        <v>16</v>
      </c>
      <c r="D13" t="s">
        <v>42</v>
      </c>
      <c r="E13" t="s">
        <v>18</v>
      </c>
      <c r="F13" s="1" t="s">
        <v>33</v>
      </c>
      <c r="G13" t="s">
        <v>34</v>
      </c>
      <c r="H13">
        <v>25213.439999999999</v>
      </c>
      <c r="I13" s="2">
        <v>43277</v>
      </c>
      <c r="J13" s="2">
        <v>44738</v>
      </c>
      <c r="K13">
        <v>26789.279999999999</v>
      </c>
    </row>
    <row r="14" spans="1:11" x14ac:dyDescent="0.25">
      <c r="A14" t="str">
        <f>"ZF6276DD77"</f>
        <v>ZF6276DD77</v>
      </c>
      <c r="B14" t="str">
        <f t="shared" si="0"/>
        <v>06363391001</v>
      </c>
      <c r="C14" t="s">
        <v>16</v>
      </c>
      <c r="D14" t="s">
        <v>43</v>
      </c>
      <c r="E14" t="s">
        <v>18</v>
      </c>
      <c r="F14" s="1" t="s">
        <v>44</v>
      </c>
      <c r="G14" t="s">
        <v>45</v>
      </c>
      <c r="H14">
        <v>0</v>
      </c>
      <c r="I14" s="2">
        <v>43585</v>
      </c>
      <c r="J14" s="2">
        <v>44585</v>
      </c>
      <c r="K14">
        <v>280.56</v>
      </c>
    </row>
    <row r="15" spans="1:11" x14ac:dyDescent="0.25">
      <c r="A15" t="str">
        <f>"Z5F290B23A"</f>
        <v>Z5F290B23A</v>
      </c>
      <c r="B15" t="str">
        <f t="shared" si="0"/>
        <v>06363391001</v>
      </c>
      <c r="C15" t="s">
        <v>16</v>
      </c>
      <c r="D15" t="s">
        <v>46</v>
      </c>
      <c r="E15" t="s">
        <v>18</v>
      </c>
      <c r="F15" s="1" t="s">
        <v>40</v>
      </c>
      <c r="G15" t="s">
        <v>41</v>
      </c>
      <c r="H15">
        <v>23360</v>
      </c>
      <c r="I15" s="2">
        <v>43726</v>
      </c>
      <c r="J15" s="2">
        <v>45553</v>
      </c>
      <c r="K15">
        <v>14106.83</v>
      </c>
    </row>
    <row r="16" spans="1:11" x14ac:dyDescent="0.25">
      <c r="A16" t="str">
        <f>"734632070A"</f>
        <v>734632070A</v>
      </c>
      <c r="B16" t="str">
        <f t="shared" si="0"/>
        <v>06363391001</v>
      </c>
      <c r="C16" t="s">
        <v>16</v>
      </c>
      <c r="D16" t="s">
        <v>47</v>
      </c>
      <c r="E16" t="s">
        <v>18</v>
      </c>
      <c r="F16" s="1" t="s">
        <v>48</v>
      </c>
      <c r="G16" t="s">
        <v>49</v>
      </c>
      <c r="H16">
        <v>2105157.7599999998</v>
      </c>
      <c r="I16" s="2">
        <v>43160</v>
      </c>
      <c r="J16" s="2">
        <v>44232</v>
      </c>
      <c r="K16">
        <v>1581539.85</v>
      </c>
    </row>
    <row r="17" spans="1:11" x14ac:dyDescent="0.25">
      <c r="A17" t="str">
        <f>"7908086702"</f>
        <v>7908086702</v>
      </c>
      <c r="B17" t="str">
        <f t="shared" si="0"/>
        <v>06363391001</v>
      </c>
      <c r="C17" t="s">
        <v>16</v>
      </c>
      <c r="D17" t="s">
        <v>50</v>
      </c>
      <c r="E17" t="s">
        <v>18</v>
      </c>
      <c r="F17" s="1" t="s">
        <v>22</v>
      </c>
      <c r="G17" t="s">
        <v>23</v>
      </c>
      <c r="H17">
        <v>0</v>
      </c>
      <c r="I17" s="2">
        <v>43647</v>
      </c>
      <c r="J17" s="2">
        <v>44012</v>
      </c>
      <c r="K17">
        <v>135470.39999999999</v>
      </c>
    </row>
    <row r="18" spans="1:11" x14ac:dyDescent="0.25">
      <c r="A18" t="str">
        <f>"8279014A79"</f>
        <v>8279014A79</v>
      </c>
      <c r="B18" t="str">
        <f t="shared" si="0"/>
        <v>06363391001</v>
      </c>
      <c r="C18" t="s">
        <v>16</v>
      </c>
      <c r="D18" t="s">
        <v>51</v>
      </c>
      <c r="E18" t="s">
        <v>18</v>
      </c>
      <c r="F18" s="1" t="s">
        <v>52</v>
      </c>
      <c r="G18" t="s">
        <v>53</v>
      </c>
      <c r="H18">
        <v>0</v>
      </c>
      <c r="I18" s="2">
        <v>44044</v>
      </c>
      <c r="J18" s="2">
        <v>44408</v>
      </c>
      <c r="K18">
        <v>229723.24</v>
      </c>
    </row>
    <row r="19" spans="1:11" x14ac:dyDescent="0.25">
      <c r="A19" t="str">
        <f>"83047944CF"</f>
        <v>83047944CF</v>
      </c>
      <c r="B19" t="str">
        <f t="shared" si="0"/>
        <v>06363391001</v>
      </c>
      <c r="C19" t="s">
        <v>16</v>
      </c>
      <c r="D19" t="s">
        <v>54</v>
      </c>
      <c r="E19" t="s">
        <v>18</v>
      </c>
      <c r="F19" s="1" t="s">
        <v>22</v>
      </c>
      <c r="G19" t="s">
        <v>23</v>
      </c>
      <c r="H19">
        <v>0</v>
      </c>
      <c r="I19" s="2">
        <v>44044</v>
      </c>
      <c r="J19" s="2">
        <v>44408</v>
      </c>
      <c r="K19">
        <v>130484.02</v>
      </c>
    </row>
    <row r="20" spans="1:11" x14ac:dyDescent="0.25">
      <c r="A20" t="str">
        <f>"Z9C2DDA68F"</f>
        <v>Z9C2DDA68F</v>
      </c>
      <c r="B20" t="str">
        <f t="shared" si="0"/>
        <v>06363391001</v>
      </c>
      <c r="C20" t="s">
        <v>16</v>
      </c>
      <c r="D20" t="s">
        <v>55</v>
      </c>
      <c r="E20" t="s">
        <v>56</v>
      </c>
      <c r="F20" s="1" t="s">
        <v>57</v>
      </c>
      <c r="G20" t="s">
        <v>58</v>
      </c>
      <c r="H20">
        <v>1470</v>
      </c>
      <c r="I20" s="2">
        <v>44074</v>
      </c>
      <c r="J20" s="2">
        <v>45169</v>
      </c>
      <c r="K20">
        <v>1470</v>
      </c>
    </row>
    <row r="21" spans="1:11" x14ac:dyDescent="0.25">
      <c r="A21" t="str">
        <f>"84802202ED"</f>
        <v>84802202ED</v>
      </c>
      <c r="B21" t="str">
        <f t="shared" si="0"/>
        <v>06363391001</v>
      </c>
      <c r="C21" t="s">
        <v>16</v>
      </c>
      <c r="D21" t="s">
        <v>59</v>
      </c>
      <c r="E21" t="s">
        <v>18</v>
      </c>
      <c r="F21" s="1" t="s">
        <v>60</v>
      </c>
      <c r="G21" t="s">
        <v>61</v>
      </c>
      <c r="H21">
        <v>438495.5</v>
      </c>
      <c r="I21" s="2">
        <v>44136</v>
      </c>
      <c r="J21" s="2">
        <v>45121</v>
      </c>
      <c r="K21">
        <v>275849.01</v>
      </c>
    </row>
    <row r="22" spans="1:11" x14ac:dyDescent="0.25">
      <c r="A22" t="str">
        <f>"853775062E"</f>
        <v>853775062E</v>
      </c>
      <c r="B22" t="str">
        <f t="shared" si="0"/>
        <v>06363391001</v>
      </c>
      <c r="C22" t="s">
        <v>16</v>
      </c>
      <c r="D22" t="s">
        <v>62</v>
      </c>
      <c r="E22" t="s">
        <v>18</v>
      </c>
      <c r="F22" s="1" t="s">
        <v>63</v>
      </c>
      <c r="G22" t="s">
        <v>64</v>
      </c>
      <c r="H22">
        <v>1101649.9199999999</v>
      </c>
      <c r="I22" s="2">
        <v>44179</v>
      </c>
      <c r="J22" s="2">
        <v>44905</v>
      </c>
      <c r="K22">
        <v>885248.79</v>
      </c>
    </row>
    <row r="23" spans="1:11" x14ac:dyDescent="0.25">
      <c r="A23" t="str">
        <f>"ZE1302285B"</f>
        <v>ZE1302285B</v>
      </c>
      <c r="B23" t="str">
        <f t="shared" si="0"/>
        <v>06363391001</v>
      </c>
      <c r="C23" t="s">
        <v>16</v>
      </c>
      <c r="D23" t="s">
        <v>65</v>
      </c>
      <c r="E23" t="s">
        <v>56</v>
      </c>
      <c r="F23" s="1" t="s">
        <v>66</v>
      </c>
      <c r="G23" t="s">
        <v>67</v>
      </c>
      <c r="H23">
        <v>0</v>
      </c>
      <c r="I23" s="2">
        <v>44212</v>
      </c>
      <c r="J23" s="2">
        <v>44561</v>
      </c>
      <c r="K23">
        <v>5475</v>
      </c>
    </row>
    <row r="24" spans="1:11" x14ac:dyDescent="0.25">
      <c r="A24" t="str">
        <f>"8649132185"</f>
        <v>8649132185</v>
      </c>
      <c r="B24" t="str">
        <f t="shared" si="0"/>
        <v>06363391001</v>
      </c>
      <c r="C24" t="s">
        <v>16</v>
      </c>
      <c r="D24" t="s">
        <v>68</v>
      </c>
      <c r="E24" t="s">
        <v>56</v>
      </c>
      <c r="F24" s="1" t="s">
        <v>69</v>
      </c>
      <c r="G24" t="s">
        <v>70</v>
      </c>
      <c r="H24">
        <v>70675</v>
      </c>
      <c r="I24" s="2">
        <v>44256</v>
      </c>
      <c r="J24" s="2">
        <v>44620</v>
      </c>
      <c r="K24">
        <v>67590.95</v>
      </c>
    </row>
    <row r="25" spans="1:11" x14ac:dyDescent="0.25">
      <c r="A25" t="str">
        <f>"ZBD30BD61A"</f>
        <v>ZBD30BD61A</v>
      </c>
      <c r="B25" t="str">
        <f t="shared" si="0"/>
        <v>06363391001</v>
      </c>
      <c r="C25" t="s">
        <v>16</v>
      </c>
      <c r="D25" t="s">
        <v>71</v>
      </c>
      <c r="E25" t="s">
        <v>56</v>
      </c>
      <c r="F25" s="1" t="s">
        <v>72</v>
      </c>
      <c r="G25" t="s">
        <v>73</v>
      </c>
      <c r="H25">
        <v>39525</v>
      </c>
      <c r="I25" s="2">
        <v>44256</v>
      </c>
      <c r="J25" s="2">
        <v>44620</v>
      </c>
      <c r="K25">
        <v>38914.339999999997</v>
      </c>
    </row>
    <row r="26" spans="1:11" x14ac:dyDescent="0.25">
      <c r="A26" t="str">
        <f>"ZB2308C5B4"</f>
        <v>ZB2308C5B4</v>
      </c>
      <c r="B26" t="str">
        <f t="shared" si="0"/>
        <v>06363391001</v>
      </c>
      <c r="C26" t="s">
        <v>16</v>
      </c>
      <c r="D26" t="s">
        <v>74</v>
      </c>
      <c r="E26" t="s">
        <v>56</v>
      </c>
      <c r="F26" s="1" t="s">
        <v>75</v>
      </c>
      <c r="G26" t="s">
        <v>76</v>
      </c>
      <c r="H26">
        <v>9506.5</v>
      </c>
      <c r="I26" s="2">
        <v>44256</v>
      </c>
      <c r="J26" s="2">
        <v>44620</v>
      </c>
      <c r="K26">
        <v>8245.2199999999993</v>
      </c>
    </row>
    <row r="27" spans="1:11" x14ac:dyDescent="0.25">
      <c r="A27" t="str">
        <f>"ZF63129076"</f>
        <v>ZF63129076</v>
      </c>
      <c r="B27" t="str">
        <f t="shared" si="0"/>
        <v>06363391001</v>
      </c>
      <c r="C27" t="s">
        <v>16</v>
      </c>
      <c r="D27" t="s">
        <v>77</v>
      </c>
      <c r="E27" t="s">
        <v>56</v>
      </c>
      <c r="F27" s="1" t="s">
        <v>78</v>
      </c>
      <c r="G27" t="s">
        <v>79</v>
      </c>
      <c r="H27">
        <v>1723</v>
      </c>
      <c r="I27" s="2">
        <v>44287</v>
      </c>
      <c r="J27" s="2">
        <v>44296</v>
      </c>
      <c r="K27">
        <v>2256.75</v>
      </c>
    </row>
    <row r="28" spans="1:11" x14ac:dyDescent="0.25">
      <c r="A28" t="str">
        <f>"Z2C2D07BEA"</f>
        <v>Z2C2D07BEA</v>
      </c>
      <c r="B28" t="str">
        <f t="shared" si="0"/>
        <v>06363391001</v>
      </c>
      <c r="C28" t="s">
        <v>16</v>
      </c>
      <c r="D28" t="s">
        <v>80</v>
      </c>
      <c r="E28" t="s">
        <v>81</v>
      </c>
      <c r="F28" s="1" t="s">
        <v>82</v>
      </c>
      <c r="G28" t="s">
        <v>83</v>
      </c>
      <c r="H28">
        <v>19500</v>
      </c>
      <c r="I28" s="2">
        <v>44306</v>
      </c>
      <c r="J28" s="2">
        <v>44657</v>
      </c>
      <c r="K28">
        <v>13555.01</v>
      </c>
    </row>
    <row r="29" spans="1:11" x14ac:dyDescent="0.25">
      <c r="A29" t="str">
        <f>"Z5A313606F"</f>
        <v>Z5A313606F</v>
      </c>
      <c r="B29" t="str">
        <f t="shared" si="0"/>
        <v>06363391001</v>
      </c>
      <c r="C29" t="s">
        <v>16</v>
      </c>
      <c r="D29" t="s">
        <v>84</v>
      </c>
      <c r="E29" t="s">
        <v>56</v>
      </c>
      <c r="F29" s="1" t="s">
        <v>85</v>
      </c>
      <c r="G29" t="s">
        <v>86</v>
      </c>
      <c r="H29">
        <v>35269.879999999997</v>
      </c>
      <c r="I29" s="2">
        <v>44300</v>
      </c>
      <c r="J29" s="2">
        <v>44608</v>
      </c>
      <c r="K29">
        <v>7593.06</v>
      </c>
    </row>
    <row r="30" spans="1:11" x14ac:dyDescent="0.25">
      <c r="A30" t="str">
        <f>"87166349EC"</f>
        <v>87166349EC</v>
      </c>
      <c r="B30" t="str">
        <f t="shared" si="0"/>
        <v>06363391001</v>
      </c>
      <c r="C30" t="s">
        <v>16</v>
      </c>
      <c r="D30" t="s">
        <v>87</v>
      </c>
      <c r="E30" t="s">
        <v>18</v>
      </c>
      <c r="F30" s="1" t="s">
        <v>88</v>
      </c>
      <c r="G30" t="s">
        <v>89</v>
      </c>
      <c r="H30">
        <v>0</v>
      </c>
      <c r="I30" s="2">
        <v>44409</v>
      </c>
      <c r="J30" s="2">
        <v>44773</v>
      </c>
      <c r="K30">
        <v>250342.47</v>
      </c>
    </row>
    <row r="31" spans="1:11" x14ac:dyDescent="0.25">
      <c r="A31" t="str">
        <f>"8748820AA6"</f>
        <v>8748820AA6</v>
      </c>
      <c r="B31" t="str">
        <f t="shared" si="0"/>
        <v>06363391001</v>
      </c>
      <c r="C31" t="s">
        <v>16</v>
      </c>
      <c r="D31" t="s">
        <v>90</v>
      </c>
      <c r="E31" t="s">
        <v>18</v>
      </c>
      <c r="F31" s="1" t="s">
        <v>91</v>
      </c>
      <c r="G31" t="s">
        <v>92</v>
      </c>
      <c r="H31">
        <v>127433.91</v>
      </c>
      <c r="I31" s="2">
        <v>44341</v>
      </c>
      <c r="J31" s="2">
        <v>45437</v>
      </c>
      <c r="K31">
        <v>54342.87</v>
      </c>
    </row>
    <row r="32" spans="1:11" x14ac:dyDescent="0.25">
      <c r="A32" t="str">
        <f>"8715826F22"</f>
        <v>8715826F22</v>
      </c>
      <c r="B32" t="str">
        <f t="shared" si="0"/>
        <v>06363391001</v>
      </c>
      <c r="C32" t="s">
        <v>16</v>
      </c>
      <c r="D32" t="s">
        <v>93</v>
      </c>
      <c r="E32" t="s">
        <v>18</v>
      </c>
      <c r="F32" s="1" t="s">
        <v>22</v>
      </c>
      <c r="G32" t="s">
        <v>23</v>
      </c>
      <c r="H32">
        <v>0</v>
      </c>
      <c r="I32" s="2">
        <v>44409</v>
      </c>
      <c r="J32" s="2">
        <v>44773</v>
      </c>
      <c r="K32">
        <v>180325.34</v>
      </c>
    </row>
    <row r="33" spans="1:11" x14ac:dyDescent="0.25">
      <c r="A33" t="str">
        <f>"8669077CA4"</f>
        <v>8669077CA4</v>
      </c>
      <c r="B33" t="str">
        <f t="shared" si="0"/>
        <v>06363391001</v>
      </c>
      <c r="C33" t="s">
        <v>16</v>
      </c>
      <c r="D33" t="s">
        <v>94</v>
      </c>
      <c r="E33" t="s">
        <v>18</v>
      </c>
      <c r="F33" s="1" t="s">
        <v>95</v>
      </c>
      <c r="G33" t="s">
        <v>96</v>
      </c>
      <c r="H33">
        <v>382469.14</v>
      </c>
      <c r="I33" s="2">
        <v>44348</v>
      </c>
      <c r="J33" s="2">
        <v>45704</v>
      </c>
      <c r="K33">
        <v>42412.23</v>
      </c>
    </row>
    <row r="34" spans="1:11" x14ac:dyDescent="0.25">
      <c r="A34" t="str">
        <f>"86079229F1"</f>
        <v>86079229F1</v>
      </c>
      <c r="B34" t="str">
        <f t="shared" si="0"/>
        <v>06363391001</v>
      </c>
      <c r="C34" t="s">
        <v>16</v>
      </c>
      <c r="D34" t="s">
        <v>97</v>
      </c>
      <c r="E34" t="s">
        <v>18</v>
      </c>
      <c r="F34" s="1" t="s">
        <v>98</v>
      </c>
      <c r="G34" t="s">
        <v>99</v>
      </c>
      <c r="H34">
        <v>43373.99</v>
      </c>
      <c r="I34" s="2">
        <v>44230</v>
      </c>
      <c r="J34" s="2">
        <v>44959</v>
      </c>
      <c r="K34">
        <v>23166.33</v>
      </c>
    </row>
    <row r="35" spans="1:11" x14ac:dyDescent="0.25">
      <c r="A35" t="str">
        <f>"ZCD32A7070"</f>
        <v>ZCD32A7070</v>
      </c>
      <c r="B35" t="str">
        <f t="shared" ref="B35:B66" si="1">"06363391001"</f>
        <v>06363391001</v>
      </c>
      <c r="C35" t="s">
        <v>16</v>
      </c>
      <c r="D35" t="s">
        <v>100</v>
      </c>
      <c r="E35" t="s">
        <v>56</v>
      </c>
      <c r="F35" s="1" t="s">
        <v>101</v>
      </c>
      <c r="G35" t="s">
        <v>102</v>
      </c>
      <c r="H35">
        <v>12000</v>
      </c>
      <c r="I35" s="2">
        <v>44431</v>
      </c>
      <c r="J35" s="2">
        <v>44926</v>
      </c>
      <c r="K35">
        <v>5850</v>
      </c>
    </row>
    <row r="36" spans="1:11" x14ac:dyDescent="0.25">
      <c r="A36" t="str">
        <f>"8952255288"</f>
        <v>8952255288</v>
      </c>
      <c r="B36" t="str">
        <f t="shared" si="1"/>
        <v>06363391001</v>
      </c>
      <c r="C36" t="s">
        <v>16</v>
      </c>
      <c r="D36" t="s">
        <v>103</v>
      </c>
      <c r="E36" t="s">
        <v>18</v>
      </c>
      <c r="F36" s="1" t="s">
        <v>104</v>
      </c>
      <c r="G36" t="s">
        <v>105</v>
      </c>
      <c r="H36">
        <v>85302</v>
      </c>
      <c r="I36" s="2">
        <v>44562</v>
      </c>
      <c r="J36" s="2">
        <v>46387</v>
      </c>
      <c r="K36">
        <v>12795.36</v>
      </c>
    </row>
    <row r="37" spans="1:11" x14ac:dyDescent="0.25">
      <c r="A37" t="str">
        <f>"Z6933BCF5D"</f>
        <v>Z6933BCF5D</v>
      </c>
      <c r="B37" t="str">
        <f t="shared" si="1"/>
        <v>06363391001</v>
      </c>
      <c r="C37" t="s">
        <v>16</v>
      </c>
      <c r="D37" t="s">
        <v>106</v>
      </c>
      <c r="E37" t="s">
        <v>56</v>
      </c>
      <c r="F37" s="1" t="s">
        <v>33</v>
      </c>
      <c r="G37" t="s">
        <v>34</v>
      </c>
      <c r="H37">
        <v>4727.5200000000004</v>
      </c>
      <c r="I37" s="2">
        <v>44523</v>
      </c>
      <c r="J37" s="2">
        <v>44614</v>
      </c>
      <c r="K37">
        <v>4975.54</v>
      </c>
    </row>
    <row r="38" spans="1:11" x14ac:dyDescent="0.25">
      <c r="A38" t="str">
        <f>"Z8E33D1411"</f>
        <v>Z8E33D1411</v>
      </c>
      <c r="B38" t="str">
        <f t="shared" si="1"/>
        <v>06363391001</v>
      </c>
      <c r="C38" t="s">
        <v>16</v>
      </c>
      <c r="D38" t="s">
        <v>107</v>
      </c>
      <c r="E38" t="s">
        <v>56</v>
      </c>
      <c r="F38" s="1" t="s">
        <v>108</v>
      </c>
      <c r="G38" t="s">
        <v>109</v>
      </c>
      <c r="H38">
        <v>950</v>
      </c>
      <c r="I38" s="2">
        <v>44509</v>
      </c>
      <c r="J38" s="2">
        <v>44561</v>
      </c>
      <c r="K38">
        <v>950</v>
      </c>
    </row>
    <row r="39" spans="1:11" x14ac:dyDescent="0.25">
      <c r="A39" t="str">
        <f>"Z3E3129BA8"</f>
        <v>Z3E3129BA8</v>
      </c>
      <c r="B39" t="str">
        <f t="shared" si="1"/>
        <v>06363391001</v>
      </c>
      <c r="C39" t="s">
        <v>16</v>
      </c>
      <c r="D39" t="s">
        <v>110</v>
      </c>
      <c r="E39" t="s">
        <v>81</v>
      </c>
      <c r="F39" s="1" t="s">
        <v>111</v>
      </c>
      <c r="G39" t="s">
        <v>112</v>
      </c>
      <c r="H39">
        <v>20500</v>
      </c>
      <c r="I39" s="2">
        <v>44490</v>
      </c>
      <c r="J39" s="2">
        <v>44945</v>
      </c>
      <c r="K39">
        <v>9120.7800000000007</v>
      </c>
    </row>
    <row r="40" spans="1:11" x14ac:dyDescent="0.25">
      <c r="A40" t="str">
        <f>"ZEF34A7098"</f>
        <v>ZEF34A7098</v>
      </c>
      <c r="B40" t="str">
        <f t="shared" si="1"/>
        <v>06363391001</v>
      </c>
      <c r="C40" t="s">
        <v>16</v>
      </c>
      <c r="D40" t="s">
        <v>113</v>
      </c>
      <c r="E40" t="s">
        <v>56</v>
      </c>
      <c r="F40" s="1" t="s">
        <v>114</v>
      </c>
      <c r="G40" t="s">
        <v>115</v>
      </c>
      <c r="H40">
        <v>457</v>
      </c>
      <c r="I40" s="2">
        <v>44571</v>
      </c>
      <c r="J40" s="2">
        <v>44576</v>
      </c>
      <c r="K40">
        <v>457</v>
      </c>
    </row>
    <row r="41" spans="1:11" x14ac:dyDescent="0.25">
      <c r="A41" t="str">
        <f>"Z8033C088C"</f>
        <v>Z8033C088C</v>
      </c>
      <c r="B41" t="str">
        <f t="shared" si="1"/>
        <v>06363391001</v>
      </c>
      <c r="C41" t="s">
        <v>16</v>
      </c>
      <c r="D41" t="s">
        <v>116</v>
      </c>
      <c r="E41" t="s">
        <v>56</v>
      </c>
      <c r="F41" s="1" t="s">
        <v>117</v>
      </c>
      <c r="G41" t="s">
        <v>118</v>
      </c>
      <c r="H41">
        <v>31052</v>
      </c>
      <c r="I41" s="2">
        <v>44571</v>
      </c>
      <c r="J41" s="2">
        <v>44592</v>
      </c>
      <c r="K41">
        <v>29900</v>
      </c>
    </row>
    <row r="42" spans="1:11" x14ac:dyDescent="0.25">
      <c r="A42" t="str">
        <f>"Z26340D554"</f>
        <v>Z26340D554</v>
      </c>
      <c r="B42" t="str">
        <f t="shared" si="1"/>
        <v>06363391001</v>
      </c>
      <c r="C42" t="s">
        <v>16</v>
      </c>
      <c r="D42" t="s">
        <v>119</v>
      </c>
      <c r="E42" t="s">
        <v>56</v>
      </c>
      <c r="F42" s="1" t="s">
        <v>120</v>
      </c>
      <c r="G42" t="s">
        <v>121</v>
      </c>
      <c r="H42">
        <v>5275.75</v>
      </c>
      <c r="I42" s="2">
        <v>44557</v>
      </c>
      <c r="J42" s="2">
        <v>44592</v>
      </c>
      <c r="K42">
        <v>5275.75</v>
      </c>
    </row>
    <row r="43" spans="1:11" x14ac:dyDescent="0.25">
      <c r="A43" t="str">
        <f>"Z333389DCE"</f>
        <v>Z333389DCE</v>
      </c>
      <c r="B43" t="str">
        <f t="shared" si="1"/>
        <v>06363391001</v>
      </c>
      <c r="C43" t="s">
        <v>16</v>
      </c>
      <c r="D43" t="s">
        <v>122</v>
      </c>
      <c r="E43" t="s">
        <v>56</v>
      </c>
      <c r="F43" s="1" t="s">
        <v>123</v>
      </c>
      <c r="G43" t="s">
        <v>124</v>
      </c>
      <c r="H43">
        <v>3240</v>
      </c>
      <c r="I43" s="2">
        <v>44562</v>
      </c>
      <c r="J43" s="2">
        <v>45291</v>
      </c>
      <c r="K43">
        <v>1620</v>
      </c>
    </row>
    <row r="44" spans="1:11" x14ac:dyDescent="0.25">
      <c r="A44" t="str">
        <f>"86009532F3"</f>
        <v>86009532F3</v>
      </c>
      <c r="B44" t="str">
        <f t="shared" si="1"/>
        <v>06363391001</v>
      </c>
      <c r="C44" t="s">
        <v>16</v>
      </c>
      <c r="D44" t="s">
        <v>125</v>
      </c>
      <c r="E44" t="s">
        <v>56</v>
      </c>
      <c r="F44" s="1" t="s">
        <v>126</v>
      </c>
      <c r="G44" t="s">
        <v>127</v>
      </c>
      <c r="H44">
        <v>54725</v>
      </c>
      <c r="I44" s="2">
        <v>44256</v>
      </c>
      <c r="J44" s="2">
        <v>44620</v>
      </c>
      <c r="K44">
        <v>45915.6</v>
      </c>
    </row>
    <row r="45" spans="1:11" x14ac:dyDescent="0.25">
      <c r="A45" t="str">
        <f>"Z37341C343"</f>
        <v>Z37341C343</v>
      </c>
      <c r="B45" t="str">
        <f t="shared" si="1"/>
        <v>06363391001</v>
      </c>
      <c r="C45" t="s">
        <v>16</v>
      </c>
      <c r="D45" t="s">
        <v>128</v>
      </c>
      <c r="E45" t="s">
        <v>56</v>
      </c>
      <c r="F45" s="1" t="s">
        <v>28</v>
      </c>
      <c r="G45" t="s">
        <v>29</v>
      </c>
      <c r="H45">
        <v>1160</v>
      </c>
      <c r="I45" s="2">
        <v>44531</v>
      </c>
      <c r="J45" s="2">
        <v>44620</v>
      </c>
      <c r="K45">
        <v>1116</v>
      </c>
    </row>
    <row r="46" spans="1:11" x14ac:dyDescent="0.25">
      <c r="A46" t="str">
        <f>"Z6D3564680"</f>
        <v>Z6D3564680</v>
      </c>
      <c r="B46" t="str">
        <f t="shared" si="1"/>
        <v>06363391001</v>
      </c>
      <c r="C46" t="s">
        <v>16</v>
      </c>
      <c r="D46" t="s">
        <v>129</v>
      </c>
      <c r="E46" t="s">
        <v>56</v>
      </c>
      <c r="F46" s="1" t="s">
        <v>114</v>
      </c>
      <c r="G46" t="s">
        <v>115</v>
      </c>
      <c r="H46">
        <v>1107</v>
      </c>
      <c r="I46" s="2">
        <v>44621</v>
      </c>
      <c r="J46" s="2">
        <v>44625</v>
      </c>
      <c r="K46">
        <v>1107</v>
      </c>
    </row>
    <row r="47" spans="1:11" x14ac:dyDescent="0.25">
      <c r="A47" t="str">
        <f>"9118584D8D"</f>
        <v>9118584D8D</v>
      </c>
      <c r="B47" t="str">
        <f t="shared" si="1"/>
        <v>06363391001</v>
      </c>
      <c r="C47" t="s">
        <v>16</v>
      </c>
      <c r="D47" t="s">
        <v>130</v>
      </c>
      <c r="E47" t="s">
        <v>18</v>
      </c>
      <c r="F47" s="1" t="s">
        <v>131</v>
      </c>
      <c r="G47" t="s">
        <v>132</v>
      </c>
      <c r="H47">
        <v>943781.32</v>
      </c>
      <c r="I47" s="2">
        <v>44622</v>
      </c>
      <c r="J47" s="2">
        <v>46082</v>
      </c>
      <c r="K47">
        <v>64580.45</v>
      </c>
    </row>
    <row r="48" spans="1:11" x14ac:dyDescent="0.25">
      <c r="A48" t="str">
        <f>"Z85357E6CE"</f>
        <v>Z85357E6CE</v>
      </c>
      <c r="B48" t="str">
        <f t="shared" si="1"/>
        <v>06363391001</v>
      </c>
      <c r="C48" t="s">
        <v>16</v>
      </c>
      <c r="D48" t="s">
        <v>133</v>
      </c>
      <c r="E48" t="s">
        <v>18</v>
      </c>
      <c r="F48" s="1" t="s">
        <v>134</v>
      </c>
      <c r="G48" t="s">
        <v>135</v>
      </c>
      <c r="H48">
        <v>8235</v>
      </c>
      <c r="I48" s="2">
        <v>44630</v>
      </c>
      <c r="J48" s="2">
        <v>44659</v>
      </c>
      <c r="K48">
        <v>8235</v>
      </c>
    </row>
    <row r="49" spans="1:11" x14ac:dyDescent="0.25">
      <c r="A49" t="str">
        <f>"ZD13595C42"</f>
        <v>ZD13595C42</v>
      </c>
      <c r="B49" t="str">
        <f t="shared" si="1"/>
        <v>06363391001</v>
      </c>
      <c r="C49" t="s">
        <v>16</v>
      </c>
      <c r="D49" t="s">
        <v>136</v>
      </c>
      <c r="E49" t="s">
        <v>18</v>
      </c>
      <c r="F49" s="1" t="s">
        <v>137</v>
      </c>
      <c r="G49" t="s">
        <v>138</v>
      </c>
      <c r="H49">
        <v>1022.38</v>
      </c>
      <c r="I49" s="2">
        <v>44635</v>
      </c>
      <c r="J49" s="2">
        <v>44666</v>
      </c>
      <c r="K49">
        <v>1022.38</v>
      </c>
    </row>
    <row r="50" spans="1:11" x14ac:dyDescent="0.25">
      <c r="A50" t="str">
        <f>"Z05359FBFF"</f>
        <v>Z05359FBFF</v>
      </c>
      <c r="B50" t="str">
        <f t="shared" si="1"/>
        <v>06363391001</v>
      </c>
      <c r="C50" t="s">
        <v>16</v>
      </c>
      <c r="D50" t="s">
        <v>129</v>
      </c>
      <c r="E50" t="s">
        <v>56</v>
      </c>
      <c r="F50" s="1" t="s">
        <v>114</v>
      </c>
      <c r="G50" t="s">
        <v>115</v>
      </c>
      <c r="H50">
        <v>1107</v>
      </c>
      <c r="I50" s="2">
        <v>44638</v>
      </c>
      <c r="J50" s="2">
        <v>44643</v>
      </c>
      <c r="K50">
        <v>1107</v>
      </c>
    </row>
    <row r="51" spans="1:11" x14ac:dyDescent="0.25">
      <c r="A51" t="str">
        <f>"ZFA35CE67A"</f>
        <v>ZFA35CE67A</v>
      </c>
      <c r="B51" t="str">
        <f t="shared" si="1"/>
        <v>06363391001</v>
      </c>
      <c r="C51" t="s">
        <v>16</v>
      </c>
      <c r="D51" t="s">
        <v>139</v>
      </c>
      <c r="E51" t="s">
        <v>56</v>
      </c>
      <c r="F51" s="1" t="s">
        <v>140</v>
      </c>
      <c r="G51" t="s">
        <v>141</v>
      </c>
      <c r="H51">
        <v>10054.209999999999</v>
      </c>
      <c r="I51" s="2">
        <v>44655</v>
      </c>
      <c r="J51" s="2">
        <v>44666</v>
      </c>
      <c r="K51">
        <v>10054.219999999999</v>
      </c>
    </row>
    <row r="52" spans="1:11" x14ac:dyDescent="0.25">
      <c r="A52" t="str">
        <f>"Z4935D5D73"</f>
        <v>Z4935D5D73</v>
      </c>
      <c r="B52" t="str">
        <f t="shared" si="1"/>
        <v>06363391001</v>
      </c>
      <c r="C52" t="s">
        <v>16</v>
      </c>
      <c r="D52" t="s">
        <v>142</v>
      </c>
      <c r="E52" t="s">
        <v>18</v>
      </c>
      <c r="F52" s="1" t="s">
        <v>143</v>
      </c>
      <c r="G52" t="s">
        <v>144</v>
      </c>
      <c r="H52">
        <v>13672.6</v>
      </c>
      <c r="I52" s="2">
        <v>44659</v>
      </c>
      <c r="J52" s="2">
        <v>45006</v>
      </c>
      <c r="K52">
        <v>8063.5</v>
      </c>
    </row>
    <row r="53" spans="1:11" x14ac:dyDescent="0.25">
      <c r="A53" t="str">
        <f>"Z4B35F764E"</f>
        <v>Z4B35F764E</v>
      </c>
      <c r="B53" t="str">
        <f t="shared" si="1"/>
        <v>06363391001</v>
      </c>
      <c r="C53" t="s">
        <v>16</v>
      </c>
      <c r="D53" t="s">
        <v>145</v>
      </c>
      <c r="E53" t="s">
        <v>56</v>
      </c>
      <c r="F53" s="1" t="s">
        <v>108</v>
      </c>
      <c r="G53" t="s">
        <v>109</v>
      </c>
      <c r="H53">
        <v>3860</v>
      </c>
      <c r="I53" s="2">
        <v>44681</v>
      </c>
      <c r="J53" s="2">
        <v>44694</v>
      </c>
      <c r="K53">
        <v>3860</v>
      </c>
    </row>
    <row r="54" spans="1:11" x14ac:dyDescent="0.25">
      <c r="A54" t="str">
        <f>"Z9435EF6E9"</f>
        <v>Z9435EF6E9</v>
      </c>
      <c r="B54" t="str">
        <f t="shared" si="1"/>
        <v>06363391001</v>
      </c>
      <c r="C54" t="s">
        <v>16</v>
      </c>
      <c r="D54" t="s">
        <v>146</v>
      </c>
      <c r="E54" t="s">
        <v>56</v>
      </c>
      <c r="F54" s="1" t="s">
        <v>147</v>
      </c>
      <c r="G54" t="s">
        <v>148</v>
      </c>
      <c r="H54">
        <v>6051.3</v>
      </c>
      <c r="I54" s="2">
        <v>44670</v>
      </c>
      <c r="J54" s="2">
        <v>44681</v>
      </c>
      <c r="K54">
        <v>6048.4</v>
      </c>
    </row>
    <row r="55" spans="1:11" x14ac:dyDescent="0.25">
      <c r="A55" t="str">
        <f>"9102357E9B"</f>
        <v>9102357E9B</v>
      </c>
      <c r="B55" t="str">
        <f t="shared" si="1"/>
        <v>06363391001</v>
      </c>
      <c r="C55" t="s">
        <v>16</v>
      </c>
      <c r="D55" t="s">
        <v>149</v>
      </c>
      <c r="E55" t="s">
        <v>18</v>
      </c>
      <c r="F55" s="1" t="s">
        <v>150</v>
      </c>
      <c r="G55" t="s">
        <v>151</v>
      </c>
      <c r="H55">
        <v>40896</v>
      </c>
      <c r="I55" s="2">
        <v>44621</v>
      </c>
      <c r="J55" s="2">
        <v>44960</v>
      </c>
      <c r="K55">
        <v>25731.439999999999</v>
      </c>
    </row>
    <row r="56" spans="1:11" x14ac:dyDescent="0.25">
      <c r="A56" t="str">
        <f>"ZD5361120A"</f>
        <v>ZD5361120A</v>
      </c>
      <c r="B56" t="str">
        <f t="shared" si="1"/>
        <v>06363391001</v>
      </c>
      <c r="C56" t="s">
        <v>16</v>
      </c>
      <c r="D56" t="s">
        <v>152</v>
      </c>
      <c r="E56" t="s">
        <v>56</v>
      </c>
      <c r="F56" s="1" t="s">
        <v>123</v>
      </c>
      <c r="G56" t="s">
        <v>124</v>
      </c>
      <c r="H56">
        <v>12100</v>
      </c>
      <c r="I56" s="2">
        <v>44673</v>
      </c>
      <c r="J56" s="2">
        <v>44711</v>
      </c>
      <c r="K56">
        <v>12100</v>
      </c>
    </row>
    <row r="57" spans="1:11" x14ac:dyDescent="0.25">
      <c r="A57" t="str">
        <f>"9164435AFF"</f>
        <v>9164435AFF</v>
      </c>
      <c r="B57" t="str">
        <f t="shared" si="1"/>
        <v>06363391001</v>
      </c>
      <c r="C57" t="s">
        <v>16</v>
      </c>
      <c r="D57" t="s">
        <v>153</v>
      </c>
      <c r="E57" t="s">
        <v>18</v>
      </c>
      <c r="F57" s="1" t="s">
        <v>154</v>
      </c>
      <c r="G57" t="s">
        <v>155</v>
      </c>
      <c r="H57">
        <v>1711216.06</v>
      </c>
      <c r="I57" s="2">
        <v>44673</v>
      </c>
      <c r="J57" s="2">
        <v>46103</v>
      </c>
      <c r="K57">
        <v>333011.20000000001</v>
      </c>
    </row>
    <row r="58" spans="1:11" x14ac:dyDescent="0.25">
      <c r="A58" t="str">
        <f>"ZEB35A8968"</f>
        <v>ZEB35A8968</v>
      </c>
      <c r="B58" t="str">
        <f t="shared" si="1"/>
        <v>06363391001</v>
      </c>
      <c r="C58" t="s">
        <v>16</v>
      </c>
      <c r="D58" t="s">
        <v>156</v>
      </c>
      <c r="E58" t="s">
        <v>56</v>
      </c>
      <c r="F58" s="1" t="s">
        <v>157</v>
      </c>
      <c r="G58" t="s">
        <v>158</v>
      </c>
      <c r="H58">
        <v>3580</v>
      </c>
      <c r="I58" s="2">
        <v>44678</v>
      </c>
      <c r="J58" s="2">
        <v>44690</v>
      </c>
      <c r="K58">
        <v>3580</v>
      </c>
    </row>
    <row r="59" spans="1:11" x14ac:dyDescent="0.25">
      <c r="A59" t="str">
        <f>"Z4E3626DFF"</f>
        <v>Z4E3626DFF</v>
      </c>
      <c r="B59" t="str">
        <f t="shared" si="1"/>
        <v>06363391001</v>
      </c>
      <c r="C59" t="s">
        <v>16</v>
      </c>
      <c r="D59" t="s">
        <v>159</v>
      </c>
      <c r="E59" t="s">
        <v>18</v>
      </c>
      <c r="F59" s="1" t="s">
        <v>104</v>
      </c>
      <c r="G59" t="s">
        <v>105</v>
      </c>
      <c r="H59">
        <v>31024.799999999999</v>
      </c>
      <c r="I59" s="2">
        <v>44708</v>
      </c>
      <c r="J59" s="2">
        <v>46566</v>
      </c>
      <c r="K59">
        <v>0</v>
      </c>
    </row>
    <row r="60" spans="1:11" x14ac:dyDescent="0.25">
      <c r="A60" t="str">
        <f>"Z91365ABE2"</f>
        <v>Z91365ABE2</v>
      </c>
      <c r="B60" t="str">
        <f t="shared" si="1"/>
        <v>06363391001</v>
      </c>
      <c r="C60" t="s">
        <v>16</v>
      </c>
      <c r="D60" t="s">
        <v>160</v>
      </c>
      <c r="E60" t="s">
        <v>56</v>
      </c>
      <c r="F60" s="1" t="s">
        <v>161</v>
      </c>
      <c r="G60" t="s">
        <v>162</v>
      </c>
      <c r="H60">
        <v>4950</v>
      </c>
      <c r="I60" s="2">
        <v>44697</v>
      </c>
      <c r="J60" s="2">
        <v>44698</v>
      </c>
      <c r="K60">
        <v>4950</v>
      </c>
    </row>
    <row r="61" spans="1:11" x14ac:dyDescent="0.25">
      <c r="A61" t="str">
        <f>"90262400E3"</f>
        <v>90262400E3</v>
      </c>
      <c r="B61" t="str">
        <f t="shared" si="1"/>
        <v>06363391001</v>
      </c>
      <c r="C61" t="s">
        <v>16</v>
      </c>
      <c r="D61" t="s">
        <v>163</v>
      </c>
      <c r="E61" t="s">
        <v>56</v>
      </c>
      <c r="F61" s="1" t="s">
        <v>164</v>
      </c>
      <c r="G61" t="s">
        <v>165</v>
      </c>
      <c r="H61">
        <v>49150</v>
      </c>
      <c r="I61" s="2">
        <v>44678</v>
      </c>
      <c r="J61" s="2">
        <v>44680</v>
      </c>
      <c r="K61">
        <v>49150</v>
      </c>
    </row>
    <row r="62" spans="1:11" x14ac:dyDescent="0.25">
      <c r="A62" t="str">
        <f>"Z033696ABF"</f>
        <v>Z033696ABF</v>
      </c>
      <c r="B62" t="str">
        <f t="shared" si="1"/>
        <v>06363391001</v>
      </c>
      <c r="C62" t="s">
        <v>16</v>
      </c>
      <c r="D62" t="s">
        <v>166</v>
      </c>
      <c r="E62" t="s">
        <v>56</v>
      </c>
      <c r="F62" s="1" t="s">
        <v>167</v>
      </c>
      <c r="G62" t="s">
        <v>168</v>
      </c>
      <c r="H62">
        <v>4630</v>
      </c>
      <c r="I62" s="2">
        <v>44711</v>
      </c>
      <c r="J62" s="2">
        <v>44736</v>
      </c>
      <c r="K62">
        <v>4630</v>
      </c>
    </row>
    <row r="63" spans="1:11" x14ac:dyDescent="0.25">
      <c r="A63" t="str">
        <f>"ZA036328D1"</f>
        <v>ZA036328D1</v>
      </c>
      <c r="B63" t="str">
        <f t="shared" si="1"/>
        <v>06363391001</v>
      </c>
      <c r="C63" t="s">
        <v>16</v>
      </c>
      <c r="D63" t="s">
        <v>169</v>
      </c>
      <c r="E63" t="s">
        <v>56</v>
      </c>
      <c r="F63" s="1" t="s">
        <v>170</v>
      </c>
      <c r="G63" t="s">
        <v>171</v>
      </c>
      <c r="H63">
        <v>9900</v>
      </c>
      <c r="I63" s="2">
        <v>44690</v>
      </c>
      <c r="J63" s="2">
        <v>44712</v>
      </c>
      <c r="K63">
        <v>9900</v>
      </c>
    </row>
    <row r="64" spans="1:11" x14ac:dyDescent="0.25">
      <c r="A64" t="str">
        <f>"9238104496"</f>
        <v>9238104496</v>
      </c>
      <c r="B64" t="str">
        <f t="shared" si="1"/>
        <v>06363391001</v>
      </c>
      <c r="C64" t="s">
        <v>16</v>
      </c>
      <c r="D64" t="s">
        <v>172</v>
      </c>
      <c r="E64" t="s">
        <v>18</v>
      </c>
      <c r="F64" s="1" t="s">
        <v>88</v>
      </c>
      <c r="G64" t="s">
        <v>89</v>
      </c>
      <c r="H64">
        <v>0</v>
      </c>
      <c r="I64" s="2">
        <v>44774</v>
      </c>
      <c r="J64" s="2">
        <v>45138</v>
      </c>
      <c r="K64">
        <v>47116.35</v>
      </c>
    </row>
    <row r="65" spans="1:11" x14ac:dyDescent="0.25">
      <c r="A65" t="str">
        <f>"9238017CC8"</f>
        <v>9238017CC8</v>
      </c>
      <c r="B65" t="str">
        <f t="shared" si="1"/>
        <v>06363391001</v>
      </c>
      <c r="C65" t="s">
        <v>16</v>
      </c>
      <c r="D65" t="s">
        <v>173</v>
      </c>
      <c r="E65" t="s">
        <v>18</v>
      </c>
      <c r="F65" s="1" t="s">
        <v>88</v>
      </c>
      <c r="G65" t="s">
        <v>89</v>
      </c>
      <c r="H65">
        <v>0</v>
      </c>
      <c r="I65" s="2">
        <v>44774</v>
      </c>
      <c r="J65" s="2">
        <v>45138</v>
      </c>
      <c r="K65">
        <v>77002.89</v>
      </c>
    </row>
    <row r="66" spans="1:11" x14ac:dyDescent="0.25">
      <c r="A66" t="str">
        <f>"Z0A3732124"</f>
        <v>Z0A3732124</v>
      </c>
      <c r="B66" t="str">
        <f t="shared" si="1"/>
        <v>06363391001</v>
      </c>
      <c r="C66" t="s">
        <v>16</v>
      </c>
      <c r="D66" t="s">
        <v>174</v>
      </c>
      <c r="E66" t="s">
        <v>56</v>
      </c>
      <c r="F66" s="1" t="s">
        <v>123</v>
      </c>
      <c r="G66" t="s">
        <v>124</v>
      </c>
      <c r="H66">
        <v>1135.6500000000001</v>
      </c>
      <c r="I66" s="2">
        <v>44762</v>
      </c>
      <c r="J66" s="2">
        <v>44762</v>
      </c>
      <c r="K66">
        <v>1135.6500000000001</v>
      </c>
    </row>
    <row r="67" spans="1:11" x14ac:dyDescent="0.25">
      <c r="A67" t="str">
        <f>"Z2637035BA"</f>
        <v>Z2637035BA</v>
      </c>
      <c r="B67" t="str">
        <f t="shared" ref="B67:B103" si="2">"06363391001"</f>
        <v>06363391001</v>
      </c>
      <c r="C67" t="s">
        <v>16</v>
      </c>
      <c r="D67" t="s">
        <v>175</v>
      </c>
      <c r="E67" t="s">
        <v>18</v>
      </c>
      <c r="F67" s="1" t="s">
        <v>176</v>
      </c>
      <c r="G67" t="s">
        <v>177</v>
      </c>
      <c r="H67">
        <v>5592.17</v>
      </c>
      <c r="I67" s="2">
        <v>44763</v>
      </c>
      <c r="J67" s="2">
        <v>45099</v>
      </c>
      <c r="K67">
        <v>3139.2</v>
      </c>
    </row>
    <row r="68" spans="1:11" x14ac:dyDescent="0.25">
      <c r="A68" t="str">
        <f>"Z1D35ECD08"</f>
        <v>Z1D35ECD08</v>
      </c>
      <c r="B68" t="str">
        <f t="shared" si="2"/>
        <v>06363391001</v>
      </c>
      <c r="C68" t="s">
        <v>16</v>
      </c>
      <c r="D68" t="s">
        <v>178</v>
      </c>
      <c r="E68" t="s">
        <v>56</v>
      </c>
      <c r="F68" s="1" t="s">
        <v>117</v>
      </c>
      <c r="G68" t="s">
        <v>118</v>
      </c>
      <c r="H68">
        <v>2300</v>
      </c>
      <c r="I68" s="2">
        <v>44680</v>
      </c>
      <c r="J68" s="2">
        <v>44680</v>
      </c>
      <c r="K68">
        <v>2300</v>
      </c>
    </row>
    <row r="69" spans="1:11" x14ac:dyDescent="0.25">
      <c r="A69" t="str">
        <f>"Z20375D275"</f>
        <v>Z20375D275</v>
      </c>
      <c r="B69" t="str">
        <f t="shared" si="2"/>
        <v>06363391001</v>
      </c>
      <c r="C69" t="s">
        <v>16</v>
      </c>
      <c r="D69" t="s">
        <v>179</v>
      </c>
      <c r="E69" t="s">
        <v>56</v>
      </c>
      <c r="F69" s="1" t="s">
        <v>117</v>
      </c>
      <c r="G69" t="s">
        <v>118</v>
      </c>
      <c r="H69">
        <v>1240</v>
      </c>
      <c r="I69" s="2">
        <v>44680</v>
      </c>
      <c r="J69" s="2">
        <v>44719</v>
      </c>
      <c r="K69">
        <v>1240</v>
      </c>
    </row>
    <row r="70" spans="1:11" x14ac:dyDescent="0.25">
      <c r="A70" t="str">
        <f>"Z3836A8E81"</f>
        <v>Z3836A8E81</v>
      </c>
      <c r="B70" t="str">
        <f t="shared" si="2"/>
        <v>06363391001</v>
      </c>
      <c r="C70" t="s">
        <v>16</v>
      </c>
      <c r="D70" t="s">
        <v>180</v>
      </c>
      <c r="E70" t="s">
        <v>56</v>
      </c>
      <c r="F70" s="1" t="s">
        <v>181</v>
      </c>
      <c r="G70" t="s">
        <v>182</v>
      </c>
      <c r="H70">
        <v>1000</v>
      </c>
      <c r="I70" s="2">
        <v>44774</v>
      </c>
      <c r="J70" s="2">
        <v>44880</v>
      </c>
      <c r="K70">
        <v>0</v>
      </c>
    </row>
    <row r="71" spans="1:11" x14ac:dyDescent="0.25">
      <c r="A71" t="str">
        <f>"9403492714"</f>
        <v>9403492714</v>
      </c>
      <c r="B71" t="str">
        <f t="shared" si="2"/>
        <v>06363391001</v>
      </c>
      <c r="C71" t="s">
        <v>16</v>
      </c>
      <c r="D71" t="s">
        <v>183</v>
      </c>
      <c r="E71" t="s">
        <v>56</v>
      </c>
      <c r="F71" s="1" t="s">
        <v>52</v>
      </c>
      <c r="G71" t="s">
        <v>53</v>
      </c>
      <c r="H71">
        <v>0</v>
      </c>
      <c r="I71" s="2">
        <v>44774</v>
      </c>
      <c r="J71" s="2">
        <v>44834</v>
      </c>
      <c r="K71">
        <v>132939.82</v>
      </c>
    </row>
    <row r="72" spans="1:11" x14ac:dyDescent="0.25">
      <c r="A72" t="str">
        <f>"9407690F5E"</f>
        <v>9407690F5E</v>
      </c>
      <c r="B72" t="str">
        <f t="shared" si="2"/>
        <v>06363391001</v>
      </c>
      <c r="C72" t="s">
        <v>16</v>
      </c>
      <c r="D72" t="s">
        <v>184</v>
      </c>
      <c r="E72" t="s">
        <v>56</v>
      </c>
      <c r="F72" s="1" t="s">
        <v>185</v>
      </c>
      <c r="G72" t="s">
        <v>186</v>
      </c>
      <c r="H72">
        <v>0</v>
      </c>
      <c r="I72" s="2">
        <v>44774</v>
      </c>
      <c r="J72" s="2">
        <v>44834</v>
      </c>
      <c r="K72">
        <v>7882.35</v>
      </c>
    </row>
    <row r="73" spans="1:11" x14ac:dyDescent="0.25">
      <c r="A73" t="str">
        <f>"Z8A37A2977"</f>
        <v>Z8A37A2977</v>
      </c>
      <c r="B73" t="str">
        <f t="shared" si="2"/>
        <v>06363391001</v>
      </c>
      <c r="C73" t="s">
        <v>16</v>
      </c>
      <c r="D73" t="s">
        <v>187</v>
      </c>
      <c r="E73" t="s">
        <v>56</v>
      </c>
      <c r="F73" s="1" t="s">
        <v>188</v>
      </c>
      <c r="G73" t="s">
        <v>189</v>
      </c>
      <c r="H73">
        <v>950</v>
      </c>
      <c r="I73" s="2">
        <v>44831</v>
      </c>
      <c r="J73" s="2">
        <v>44841</v>
      </c>
      <c r="K73">
        <v>950</v>
      </c>
    </row>
    <row r="74" spans="1:11" x14ac:dyDescent="0.25">
      <c r="A74" t="str">
        <f>"ZB337A91A9"</f>
        <v>ZB337A91A9</v>
      </c>
      <c r="B74" t="str">
        <f t="shared" si="2"/>
        <v>06363391001</v>
      </c>
      <c r="C74" t="s">
        <v>16</v>
      </c>
      <c r="D74" t="s">
        <v>190</v>
      </c>
      <c r="E74" t="s">
        <v>56</v>
      </c>
      <c r="F74" s="1" t="s">
        <v>191</v>
      </c>
      <c r="G74" t="s">
        <v>192</v>
      </c>
      <c r="H74">
        <v>5186.5</v>
      </c>
      <c r="I74" s="2">
        <v>44826</v>
      </c>
      <c r="J74" s="2">
        <v>44830</v>
      </c>
      <c r="K74">
        <v>5186.49</v>
      </c>
    </row>
    <row r="75" spans="1:11" x14ac:dyDescent="0.25">
      <c r="A75" t="str">
        <f>"Z7B3845382"</f>
        <v>Z7B3845382</v>
      </c>
      <c r="B75" t="str">
        <f t="shared" si="2"/>
        <v>06363391001</v>
      </c>
      <c r="C75" t="s">
        <v>16</v>
      </c>
      <c r="D75" t="s">
        <v>193</v>
      </c>
      <c r="E75" t="s">
        <v>18</v>
      </c>
      <c r="F75" s="1" t="s">
        <v>194</v>
      </c>
      <c r="G75" t="s">
        <v>195</v>
      </c>
      <c r="H75">
        <v>92.25</v>
      </c>
      <c r="I75" s="2">
        <v>44860</v>
      </c>
      <c r="J75" s="2">
        <v>45195</v>
      </c>
      <c r="K75">
        <v>0</v>
      </c>
    </row>
    <row r="76" spans="1:11" x14ac:dyDescent="0.25">
      <c r="A76" t="str">
        <f>"Z3D3845377"</f>
        <v>Z3D3845377</v>
      </c>
      <c r="B76" t="str">
        <f t="shared" si="2"/>
        <v>06363391001</v>
      </c>
      <c r="C76" t="s">
        <v>16</v>
      </c>
      <c r="D76" t="s">
        <v>196</v>
      </c>
      <c r="E76" t="s">
        <v>18</v>
      </c>
      <c r="F76" s="1" t="s">
        <v>197</v>
      </c>
      <c r="G76" t="s">
        <v>198</v>
      </c>
      <c r="H76">
        <v>350</v>
      </c>
      <c r="I76" s="2">
        <v>44860</v>
      </c>
      <c r="J76" s="2">
        <v>45194</v>
      </c>
      <c r="K76">
        <v>0</v>
      </c>
    </row>
    <row r="77" spans="1:11" x14ac:dyDescent="0.25">
      <c r="A77" t="str">
        <f>"Z413845390"</f>
        <v>Z413845390</v>
      </c>
      <c r="B77" t="str">
        <f t="shared" si="2"/>
        <v>06363391001</v>
      </c>
      <c r="C77" t="s">
        <v>16</v>
      </c>
      <c r="D77" t="s">
        <v>199</v>
      </c>
      <c r="E77" t="s">
        <v>18</v>
      </c>
      <c r="F77" s="1" t="s">
        <v>200</v>
      </c>
      <c r="G77" t="s">
        <v>201</v>
      </c>
      <c r="H77">
        <v>6860</v>
      </c>
      <c r="I77" s="2">
        <v>44867</v>
      </c>
      <c r="J77" s="2">
        <v>45191</v>
      </c>
      <c r="K77">
        <v>1234.8</v>
      </c>
    </row>
    <row r="78" spans="1:11" x14ac:dyDescent="0.25">
      <c r="A78" t="str">
        <f>"Z6D37E4B6B"</f>
        <v>Z6D37E4B6B</v>
      </c>
      <c r="B78" t="str">
        <f t="shared" si="2"/>
        <v>06363391001</v>
      </c>
      <c r="C78" t="s">
        <v>16</v>
      </c>
      <c r="D78" t="s">
        <v>202</v>
      </c>
      <c r="E78" t="s">
        <v>56</v>
      </c>
      <c r="F78" s="1" t="s">
        <v>203</v>
      </c>
      <c r="G78" t="s">
        <v>204</v>
      </c>
      <c r="H78">
        <v>4538.46</v>
      </c>
      <c r="I78" s="2">
        <v>44859</v>
      </c>
      <c r="J78" s="2">
        <v>44874</v>
      </c>
      <c r="K78">
        <v>0</v>
      </c>
    </row>
    <row r="79" spans="1:11" x14ac:dyDescent="0.25">
      <c r="A79" t="str">
        <f>"Z7B37EEC11"</f>
        <v>Z7B37EEC11</v>
      </c>
      <c r="B79" t="str">
        <f t="shared" si="2"/>
        <v>06363391001</v>
      </c>
      <c r="C79" t="s">
        <v>16</v>
      </c>
      <c r="D79" t="s">
        <v>205</v>
      </c>
      <c r="E79" t="s">
        <v>56</v>
      </c>
      <c r="F79" s="1" t="s">
        <v>206</v>
      </c>
      <c r="G79" t="s">
        <v>207</v>
      </c>
      <c r="H79">
        <v>4610</v>
      </c>
      <c r="I79" s="2">
        <v>44865</v>
      </c>
      <c r="J79" s="2">
        <v>44882</v>
      </c>
      <c r="K79">
        <v>4610</v>
      </c>
    </row>
    <row r="80" spans="1:11" x14ac:dyDescent="0.25">
      <c r="A80" t="str">
        <f>"ZBF385DB65"</f>
        <v>ZBF385DB65</v>
      </c>
      <c r="B80" t="str">
        <f t="shared" si="2"/>
        <v>06363391001</v>
      </c>
      <c r="C80" t="s">
        <v>16</v>
      </c>
      <c r="D80" t="s">
        <v>208</v>
      </c>
      <c r="E80" t="s">
        <v>56</v>
      </c>
      <c r="F80" s="1" t="s">
        <v>209</v>
      </c>
      <c r="G80" t="s">
        <v>210</v>
      </c>
      <c r="H80">
        <v>39755</v>
      </c>
      <c r="I80" s="2">
        <v>44865</v>
      </c>
      <c r="J80" s="2">
        <v>44911</v>
      </c>
      <c r="K80">
        <v>0</v>
      </c>
    </row>
    <row r="81" spans="1:11" x14ac:dyDescent="0.25">
      <c r="A81" t="str">
        <f>"ZE738562CB"</f>
        <v>ZE738562CB</v>
      </c>
      <c r="B81" t="str">
        <f t="shared" si="2"/>
        <v>06363391001</v>
      </c>
      <c r="C81" t="s">
        <v>16</v>
      </c>
      <c r="D81" t="s">
        <v>211</v>
      </c>
      <c r="E81" t="s">
        <v>56</v>
      </c>
      <c r="F81" s="1" t="s">
        <v>212</v>
      </c>
      <c r="G81" t="s">
        <v>213</v>
      </c>
      <c r="H81">
        <v>505</v>
      </c>
      <c r="I81" s="2">
        <v>44868</v>
      </c>
      <c r="J81" s="2">
        <v>44868</v>
      </c>
      <c r="K81">
        <v>505</v>
      </c>
    </row>
    <row r="82" spans="1:11" x14ac:dyDescent="0.25">
      <c r="A82" t="str">
        <f>"Z6437EEBC0"</f>
        <v>Z6437EEBC0</v>
      </c>
      <c r="B82" t="str">
        <f t="shared" si="2"/>
        <v>06363391001</v>
      </c>
      <c r="C82" t="s">
        <v>16</v>
      </c>
      <c r="D82" t="s">
        <v>214</v>
      </c>
      <c r="E82" t="s">
        <v>56</v>
      </c>
      <c r="F82" s="1" t="s">
        <v>215</v>
      </c>
      <c r="G82" t="s">
        <v>216</v>
      </c>
      <c r="H82">
        <v>6033.18</v>
      </c>
      <c r="I82" s="2">
        <v>44869</v>
      </c>
      <c r="J82" s="2">
        <v>44883</v>
      </c>
      <c r="K82">
        <v>6033.17</v>
      </c>
    </row>
    <row r="83" spans="1:11" x14ac:dyDescent="0.25">
      <c r="A83" t="str">
        <f>"ZC6388C670"</f>
        <v>ZC6388C670</v>
      </c>
      <c r="B83" t="str">
        <f t="shared" si="2"/>
        <v>06363391001</v>
      </c>
      <c r="C83" t="s">
        <v>16</v>
      </c>
      <c r="D83" t="s">
        <v>217</v>
      </c>
      <c r="E83" t="s">
        <v>56</v>
      </c>
      <c r="F83" s="1" t="s">
        <v>218</v>
      </c>
      <c r="G83" t="s">
        <v>219</v>
      </c>
      <c r="H83">
        <v>16660</v>
      </c>
      <c r="I83" s="2">
        <v>44713</v>
      </c>
      <c r="J83" s="2">
        <v>44834</v>
      </c>
      <c r="K83">
        <v>16660</v>
      </c>
    </row>
    <row r="84" spans="1:11" x14ac:dyDescent="0.25">
      <c r="A84" t="str">
        <f>"ZB8389CE55"</f>
        <v>ZB8389CE55</v>
      </c>
      <c r="B84" t="str">
        <f t="shared" si="2"/>
        <v>06363391001</v>
      </c>
      <c r="C84" t="s">
        <v>16</v>
      </c>
      <c r="D84" t="s">
        <v>220</v>
      </c>
      <c r="E84" t="s">
        <v>56</v>
      </c>
      <c r="F84" s="1" t="s">
        <v>221</v>
      </c>
      <c r="G84" t="s">
        <v>222</v>
      </c>
      <c r="H84">
        <v>360</v>
      </c>
      <c r="I84" s="2">
        <v>44881</v>
      </c>
      <c r="J84" s="2">
        <v>44896</v>
      </c>
      <c r="K84">
        <v>360</v>
      </c>
    </row>
    <row r="85" spans="1:11" x14ac:dyDescent="0.25">
      <c r="A85" t="str">
        <f>"ZE838B0C32"</f>
        <v>ZE838B0C32</v>
      </c>
      <c r="B85" t="str">
        <f t="shared" si="2"/>
        <v>06363391001</v>
      </c>
      <c r="C85" t="s">
        <v>16</v>
      </c>
      <c r="D85" t="s">
        <v>223</v>
      </c>
      <c r="E85" t="s">
        <v>56</v>
      </c>
      <c r="F85" s="1" t="s">
        <v>167</v>
      </c>
      <c r="G85" t="s">
        <v>168</v>
      </c>
      <c r="H85">
        <v>102.5</v>
      </c>
      <c r="I85" s="2">
        <v>44893</v>
      </c>
      <c r="J85" s="2">
        <v>44894</v>
      </c>
      <c r="K85">
        <v>102.5</v>
      </c>
    </row>
    <row r="86" spans="1:11" x14ac:dyDescent="0.25">
      <c r="A86" t="str">
        <f>"Z5A38C19CA"</f>
        <v>Z5A38C19CA</v>
      </c>
      <c r="B86" t="str">
        <f t="shared" si="2"/>
        <v>06363391001</v>
      </c>
      <c r="C86" t="s">
        <v>16</v>
      </c>
      <c r="D86" t="s">
        <v>224</v>
      </c>
      <c r="E86" t="s">
        <v>56</v>
      </c>
      <c r="F86" s="1" t="s">
        <v>225</v>
      </c>
      <c r="G86" t="s">
        <v>226</v>
      </c>
      <c r="H86">
        <v>870</v>
      </c>
      <c r="I86" s="2">
        <v>44907</v>
      </c>
      <c r="J86" s="2">
        <v>44911</v>
      </c>
      <c r="K86">
        <v>870</v>
      </c>
    </row>
    <row r="87" spans="1:11" x14ac:dyDescent="0.25">
      <c r="A87" t="str">
        <f>"Z1238C19FE"</f>
        <v>Z1238C19FE</v>
      </c>
      <c r="B87" t="str">
        <f t="shared" si="2"/>
        <v>06363391001</v>
      </c>
      <c r="C87" t="s">
        <v>16</v>
      </c>
      <c r="D87" t="s">
        <v>227</v>
      </c>
      <c r="E87" t="s">
        <v>56</v>
      </c>
      <c r="F87" s="1" t="s">
        <v>228</v>
      </c>
      <c r="G87" t="s">
        <v>229</v>
      </c>
      <c r="H87">
        <v>998</v>
      </c>
      <c r="I87" s="2">
        <v>44896</v>
      </c>
      <c r="J87" s="2">
        <v>44896</v>
      </c>
      <c r="K87">
        <v>0</v>
      </c>
    </row>
    <row r="88" spans="1:11" x14ac:dyDescent="0.25">
      <c r="A88" t="str">
        <f>"Z9638844D3"</f>
        <v>Z9638844D3</v>
      </c>
      <c r="B88" t="str">
        <f t="shared" si="2"/>
        <v>06363391001</v>
      </c>
      <c r="C88" t="s">
        <v>16</v>
      </c>
      <c r="D88" t="s">
        <v>230</v>
      </c>
      <c r="E88" t="s">
        <v>56</v>
      </c>
      <c r="F88" s="1" t="s">
        <v>231</v>
      </c>
      <c r="G88" t="s">
        <v>232</v>
      </c>
      <c r="H88">
        <v>951.75</v>
      </c>
      <c r="I88" s="2">
        <v>44900</v>
      </c>
      <c r="J88" s="2">
        <v>44914</v>
      </c>
      <c r="K88">
        <v>0</v>
      </c>
    </row>
    <row r="89" spans="1:11" x14ac:dyDescent="0.25">
      <c r="A89" t="str">
        <f>"Z9938E3F2A"</f>
        <v>Z9938E3F2A</v>
      </c>
      <c r="B89" t="str">
        <f t="shared" si="2"/>
        <v>06363391001</v>
      </c>
      <c r="C89" t="s">
        <v>16</v>
      </c>
      <c r="D89" t="s">
        <v>233</v>
      </c>
      <c r="E89" t="s">
        <v>56</v>
      </c>
      <c r="F89" s="1" t="s">
        <v>234</v>
      </c>
      <c r="G89" t="s">
        <v>235</v>
      </c>
      <c r="H89">
        <v>92</v>
      </c>
      <c r="I89" s="2">
        <v>44900</v>
      </c>
      <c r="J89" s="2">
        <v>44909</v>
      </c>
      <c r="K89">
        <v>92</v>
      </c>
    </row>
    <row r="90" spans="1:11" x14ac:dyDescent="0.25">
      <c r="A90" t="str">
        <f>"Z9338F811A"</f>
        <v>Z9338F811A</v>
      </c>
      <c r="B90" t="str">
        <f t="shared" si="2"/>
        <v>06363391001</v>
      </c>
      <c r="C90" t="s">
        <v>16</v>
      </c>
      <c r="D90" t="s">
        <v>236</v>
      </c>
      <c r="E90" t="s">
        <v>56</v>
      </c>
      <c r="F90" s="1" t="s">
        <v>237</v>
      </c>
      <c r="G90" t="s">
        <v>238</v>
      </c>
      <c r="H90">
        <v>1406</v>
      </c>
      <c r="I90" s="2">
        <v>44907</v>
      </c>
      <c r="J90" s="2">
        <v>44907</v>
      </c>
      <c r="K90">
        <v>0</v>
      </c>
    </row>
    <row r="91" spans="1:11" x14ac:dyDescent="0.25">
      <c r="A91" t="str">
        <f>"Z3A38E3F0D"</f>
        <v>Z3A38E3F0D</v>
      </c>
      <c r="B91" t="str">
        <f t="shared" si="2"/>
        <v>06363391001</v>
      </c>
      <c r="C91" t="s">
        <v>16</v>
      </c>
      <c r="D91" t="s">
        <v>239</v>
      </c>
      <c r="E91" t="s">
        <v>56</v>
      </c>
      <c r="F91" s="1" t="s">
        <v>120</v>
      </c>
      <c r="G91" t="s">
        <v>121</v>
      </c>
      <c r="H91">
        <v>616</v>
      </c>
      <c r="I91" s="2">
        <v>44914</v>
      </c>
      <c r="J91" s="2">
        <v>44918</v>
      </c>
      <c r="K91">
        <v>0</v>
      </c>
    </row>
    <row r="92" spans="1:11" x14ac:dyDescent="0.25">
      <c r="A92" t="str">
        <f>"Z5138D2DD1"</f>
        <v>Z5138D2DD1</v>
      </c>
      <c r="B92" t="str">
        <f t="shared" si="2"/>
        <v>06363391001</v>
      </c>
      <c r="C92" t="s">
        <v>16</v>
      </c>
      <c r="D92" t="s">
        <v>240</v>
      </c>
      <c r="E92" t="s">
        <v>56</v>
      </c>
      <c r="F92" s="1" t="s">
        <v>241</v>
      </c>
      <c r="G92" t="s">
        <v>242</v>
      </c>
      <c r="H92">
        <v>1250</v>
      </c>
      <c r="I92" s="2">
        <v>44935</v>
      </c>
      <c r="J92" s="2">
        <v>44907</v>
      </c>
      <c r="K92">
        <v>0</v>
      </c>
    </row>
    <row r="93" spans="1:11" x14ac:dyDescent="0.25">
      <c r="A93" t="str">
        <f>"Z2338FB837"</f>
        <v>Z2338FB837</v>
      </c>
      <c r="B93" t="str">
        <f t="shared" si="2"/>
        <v>06363391001</v>
      </c>
      <c r="C93" t="s">
        <v>16</v>
      </c>
      <c r="D93" t="s">
        <v>243</v>
      </c>
      <c r="E93" t="s">
        <v>56</v>
      </c>
      <c r="F93" s="1" t="s">
        <v>244</v>
      </c>
      <c r="G93" t="s">
        <v>245</v>
      </c>
      <c r="H93">
        <v>207</v>
      </c>
      <c r="I93" s="2">
        <v>44914</v>
      </c>
      <c r="J93" s="2">
        <v>44939</v>
      </c>
      <c r="K93">
        <v>207</v>
      </c>
    </row>
    <row r="94" spans="1:11" x14ac:dyDescent="0.25">
      <c r="A94" t="str">
        <f>"Z6A386F955"</f>
        <v>Z6A386F955</v>
      </c>
      <c r="B94" t="str">
        <f t="shared" si="2"/>
        <v>06363391001</v>
      </c>
      <c r="C94" t="s">
        <v>16</v>
      </c>
      <c r="D94" t="s">
        <v>246</v>
      </c>
      <c r="E94" t="s">
        <v>56</v>
      </c>
      <c r="F94" s="1" t="s">
        <v>247</v>
      </c>
      <c r="G94" t="s">
        <v>248</v>
      </c>
      <c r="H94">
        <v>546.1</v>
      </c>
      <c r="I94" s="2">
        <v>44922</v>
      </c>
      <c r="J94" s="2">
        <v>44925</v>
      </c>
      <c r="K94">
        <v>546.11</v>
      </c>
    </row>
    <row r="95" spans="1:11" x14ac:dyDescent="0.25">
      <c r="A95" t="str">
        <f>"Z7839106EA"</f>
        <v>Z7839106EA</v>
      </c>
      <c r="B95" t="str">
        <f t="shared" si="2"/>
        <v>06363391001</v>
      </c>
      <c r="C95" t="s">
        <v>16</v>
      </c>
      <c r="D95" t="s">
        <v>249</v>
      </c>
      <c r="E95" t="s">
        <v>56</v>
      </c>
      <c r="F95" s="1" t="s">
        <v>250</v>
      </c>
      <c r="G95" t="s">
        <v>251</v>
      </c>
      <c r="H95">
        <v>2520</v>
      </c>
      <c r="I95" s="2">
        <v>44923</v>
      </c>
      <c r="J95" s="2">
        <v>44957</v>
      </c>
      <c r="K95">
        <v>0</v>
      </c>
    </row>
    <row r="96" spans="1:11" x14ac:dyDescent="0.25">
      <c r="A96" t="str">
        <f>"Z403910687"</f>
        <v>Z403910687</v>
      </c>
      <c r="B96" t="str">
        <f t="shared" si="2"/>
        <v>06363391001</v>
      </c>
      <c r="C96" t="s">
        <v>16</v>
      </c>
      <c r="D96" t="s">
        <v>252</v>
      </c>
      <c r="E96" t="s">
        <v>56</v>
      </c>
      <c r="F96" s="1" t="s">
        <v>253</v>
      </c>
      <c r="G96" t="s">
        <v>254</v>
      </c>
      <c r="H96">
        <v>2734</v>
      </c>
      <c r="I96" s="2">
        <v>44923</v>
      </c>
      <c r="J96" s="2">
        <v>44957</v>
      </c>
      <c r="K96">
        <v>0</v>
      </c>
    </row>
    <row r="97" spans="1:11" x14ac:dyDescent="0.25">
      <c r="A97" t="str">
        <f>"Z4D38E3F45"</f>
        <v>Z4D38E3F45</v>
      </c>
      <c r="B97" t="str">
        <f t="shared" si="2"/>
        <v>06363391001</v>
      </c>
      <c r="C97" t="s">
        <v>16</v>
      </c>
      <c r="D97" t="s">
        <v>255</v>
      </c>
      <c r="E97" t="s">
        <v>56</v>
      </c>
      <c r="F97" s="1" t="s">
        <v>256</v>
      </c>
      <c r="G97" t="s">
        <v>257</v>
      </c>
      <c r="H97">
        <v>17483.25</v>
      </c>
      <c r="I97" s="2">
        <v>44915</v>
      </c>
      <c r="J97" s="2">
        <v>44972</v>
      </c>
      <c r="K97">
        <v>0</v>
      </c>
    </row>
    <row r="98" spans="1:11" x14ac:dyDescent="0.25">
      <c r="A98" t="str">
        <f>"ZEE3930726"</f>
        <v>ZEE3930726</v>
      </c>
      <c r="B98" t="str">
        <f t="shared" si="2"/>
        <v>06363391001</v>
      </c>
      <c r="C98" t="s">
        <v>16</v>
      </c>
      <c r="D98" t="s">
        <v>258</v>
      </c>
      <c r="E98" t="s">
        <v>56</v>
      </c>
      <c r="F98" s="1" t="s">
        <v>259</v>
      </c>
      <c r="G98" t="s">
        <v>260</v>
      </c>
      <c r="H98">
        <v>2067.2600000000002</v>
      </c>
      <c r="I98" s="2">
        <v>44917</v>
      </c>
      <c r="J98" s="2">
        <v>45287</v>
      </c>
      <c r="K98">
        <v>2067.2600000000002</v>
      </c>
    </row>
    <row r="99" spans="1:11" x14ac:dyDescent="0.25">
      <c r="A99" t="str">
        <f>"ZA1391BF82"</f>
        <v>ZA1391BF82</v>
      </c>
      <c r="B99" t="str">
        <f t="shared" si="2"/>
        <v>06363391001</v>
      </c>
      <c r="C99" t="s">
        <v>16</v>
      </c>
      <c r="D99" t="s">
        <v>261</v>
      </c>
      <c r="E99" t="s">
        <v>56</v>
      </c>
      <c r="F99" s="1" t="s">
        <v>262</v>
      </c>
      <c r="G99" t="s">
        <v>263</v>
      </c>
      <c r="H99">
        <v>718</v>
      </c>
      <c r="I99" s="2">
        <v>44910</v>
      </c>
      <c r="J99" s="2">
        <v>44914</v>
      </c>
      <c r="K99">
        <v>718</v>
      </c>
    </row>
    <row r="100" spans="1:11" x14ac:dyDescent="0.25">
      <c r="A100" t="str">
        <f>"Z8D37A2B41"</f>
        <v>Z8D37A2B41</v>
      </c>
      <c r="B100" t="str">
        <f t="shared" si="2"/>
        <v>06363391001</v>
      </c>
      <c r="C100" t="s">
        <v>16</v>
      </c>
      <c r="D100" t="s">
        <v>264</v>
      </c>
      <c r="E100" t="s">
        <v>56</v>
      </c>
      <c r="F100" s="1" t="s">
        <v>265</v>
      </c>
      <c r="G100" t="s">
        <v>266</v>
      </c>
      <c r="H100">
        <v>198</v>
      </c>
      <c r="I100" s="2">
        <v>44810</v>
      </c>
      <c r="J100" s="2">
        <v>44834</v>
      </c>
      <c r="K100">
        <v>0</v>
      </c>
    </row>
    <row r="101" spans="1:11" x14ac:dyDescent="0.25">
      <c r="A101" t="str">
        <f>"ZD435263A2"</f>
        <v>ZD435263A2</v>
      </c>
      <c r="B101" t="str">
        <f t="shared" si="2"/>
        <v>06363391001</v>
      </c>
      <c r="C101" t="s">
        <v>16</v>
      </c>
      <c r="D101" t="s">
        <v>267</v>
      </c>
      <c r="E101" t="s">
        <v>56</v>
      </c>
      <c r="F101" s="1" t="s">
        <v>268</v>
      </c>
      <c r="G101" t="s">
        <v>269</v>
      </c>
      <c r="H101">
        <v>0</v>
      </c>
      <c r="I101" s="2">
        <v>44616</v>
      </c>
      <c r="J101" s="2">
        <v>44980</v>
      </c>
      <c r="K101">
        <v>0</v>
      </c>
    </row>
    <row r="102" spans="1:11" x14ac:dyDescent="0.25">
      <c r="A102" t="str">
        <f>"95002362C2"</f>
        <v>95002362C2</v>
      </c>
      <c r="B102" t="str">
        <f t="shared" si="2"/>
        <v>06363391001</v>
      </c>
      <c r="C102" t="s">
        <v>16</v>
      </c>
      <c r="D102" t="s">
        <v>270</v>
      </c>
      <c r="E102" t="s">
        <v>18</v>
      </c>
      <c r="F102" s="1" t="s">
        <v>271</v>
      </c>
      <c r="G102" t="s">
        <v>272</v>
      </c>
      <c r="H102">
        <v>1041920</v>
      </c>
      <c r="I102" s="2">
        <v>44893</v>
      </c>
      <c r="J102" s="2">
        <v>45618</v>
      </c>
      <c r="K102">
        <v>0</v>
      </c>
    </row>
    <row r="103" spans="1:11" x14ac:dyDescent="0.25">
      <c r="A103" t="str">
        <f>"Z9738C1990"</f>
        <v>Z9738C1990</v>
      </c>
      <c r="B103" t="str">
        <f t="shared" si="2"/>
        <v>06363391001</v>
      </c>
      <c r="C103" t="s">
        <v>16</v>
      </c>
      <c r="D103" t="s">
        <v>273</v>
      </c>
      <c r="E103" t="s">
        <v>56</v>
      </c>
      <c r="F103" s="1" t="s">
        <v>274</v>
      </c>
      <c r="G103" t="s">
        <v>275</v>
      </c>
      <c r="H103">
        <v>506.04</v>
      </c>
      <c r="I103" s="2">
        <v>44923</v>
      </c>
      <c r="J103" s="2">
        <v>44957</v>
      </c>
      <c r="K10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2023-01-30T11:48:40Z</dcterms:created>
  <dcterms:modified xsi:type="dcterms:W3CDTF">2023-01-30T11:48:40Z</dcterms:modified>
</cp:coreProperties>
</file>