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8825" windowHeight="9855"/>
  </bookViews>
  <sheets>
    <sheet name="piemont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</calcChain>
</file>

<file path=xl/sharedStrings.xml><?xml version="1.0" encoding="utf-8"?>
<sst xmlns="http://schemas.openxmlformats.org/spreadsheetml/2006/main" count="1253" uniqueCount="590">
  <si>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</si>
  <si>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</si>
  <si>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</si>
  <si>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</si>
  <si>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</si>
  <si>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</si>
  <si>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</si>
  <si>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</si>
  <si>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</si>
  <si>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</si>
  <si>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</si>
  <si>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</si>
  <si>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</si>
  <si>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</si>
  <si>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</si>
  <si>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</si>
  <si>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Piemonte</t>
  </si>
  <si>
    <t>CONVENZIONE CONSIP GAS NATURALE 8 - FORNITURA SEDI CAM E CUNEO</t>
  </si>
  <si>
    <t>26-AFFIDAMENTO DIRETTO IN ADESIONE AD ACCORDO QUADRO/CONVENZIONE</t>
  </si>
  <si>
    <t xml:space="preserve">ENERGETIC SPA (CF: 00875940793)
</t>
  </si>
  <si>
    <t>ENERGETIC SPA (CF: 00875940793)</t>
  </si>
  <si>
    <t>CONVENZIONE CONSIP - FORNITURA GAS - SEDI ENTRATE (escluse CAM e CUNEO)</t>
  </si>
  <si>
    <t>Servizio di pulizia a ridotto impatto delle sedi degli Uffici dellâ€™Agenzia delle Entrate â€“ Lotto _1 - Regione Piemonte</t>
  </si>
  <si>
    <t xml:space="preserve">GRATTACASO S.R.L. (CF: 00965350093)
</t>
  </si>
  <si>
    <t>GRATTACASO S.R.L. (CF: 00965350093)</t>
  </si>
  <si>
    <t>CONSIP 26 lotto 2 Noleggio fotocopiatrici</t>
  </si>
  <si>
    <t xml:space="preserve">KYOCERA DOCUMENT SOLUTION ITALIA SPA (CF: 01788080156)
</t>
  </si>
  <si>
    <t>KYOCERA DOCUMENT SOLUTION ITALIA SPA (CF: 01788080156)</t>
  </si>
  <si>
    <t>Noleggio Kyocera TASKalfa UT TORTONA</t>
  </si>
  <si>
    <t>CONVENZIONE CONSIP GAS NATURALE 8 - UTENZE GAS (ESCLUSO CAM E CUNEO)</t>
  </si>
  <si>
    <t>FORNITURA GAS - SEDI CUNEO E CAM</t>
  </si>
  <si>
    <t>CONSIP 26 lotto 2 noleggio sostitutivo Kyocera taskalfa 3511i</t>
  </si>
  <si>
    <t>noleggio sostitutivo Kyocera taskalfa 3511i</t>
  </si>
  <si>
    <t>NOLEGGIO FOTOCOPIATRICI</t>
  </si>
  <si>
    <t>NOLEGGIO FOTOCOPIATORI SEDI DP AL UT ALBA UT TO1 UT SUSA</t>
  </si>
  <si>
    <t>noleggio fotocopiatrici SHARP CONSIP 27 lotto 1</t>
  </si>
  <si>
    <t xml:space="preserve">SHARP ELECTRONICS ITALIA S.P.A. (CF: 09275090158)
</t>
  </si>
  <si>
    <t>SHARP ELECTRONICS ITALIA S.P.A. (CF: 09275090158)</t>
  </si>
  <si>
    <t>RDO 1630834-Servizio di conduzione e manutenzione programmata e non programmata degli impianti antincendio presso gli Uffici dipedenti dalla Direzione Regionale del Piemonte dell'Agenzia delle Entrate</t>
  </si>
  <si>
    <t>04-PROCEDURA NEGOZIATA SENZA PREVIA PUBBLICAZIONE</t>
  </si>
  <si>
    <t xml:space="preserve">CBRE GWS TECHNICAL DIVISION S.P.A. A SOCIO UNICO (CF: 11205571000)
ESSECI SRL (CF: 05999530016)
F.I.A.M.M.A. S.R.L. (CF: 04281950016)
GIELLE DI LUIGI GALANTUCCI (CF: GLNLGU41P28I907Q)
SAMSIC ITALIA (GIÃ  RES NOVA) (CF: 05651570011)
</t>
  </si>
  <si>
    <t>GIELLE DI LUIGI GALANTUCCI (CF: GLNLGU41P28I907Q)</t>
  </si>
  <si>
    <t>NOLEGGIO MULTIFUNZIONE</t>
  </si>
  <si>
    <t>FORNITURA GAS SEDI AGENZIA ENTRATE PIEMONTE</t>
  </si>
  <si>
    <t xml:space="preserve">ESTRA ENERGIE SRL (CF: 01219980529)
</t>
  </si>
  <si>
    <t>ESTRA ENERGIE SRL (CF: 01219980529)</t>
  </si>
  <si>
    <t>noleggio consip 28</t>
  </si>
  <si>
    <t>noleggio 9 fotocopiatrici</t>
  </si>
  <si>
    <t>NOLEG. FOTOC. DR PIEMONTE -XEROX 7830V_F</t>
  </si>
  <si>
    <t>23-AFFIDAMENTO DIRETTO</t>
  </si>
  <si>
    <t xml:space="preserve">TECNOFFICE SRL (CF: 02655920920)
</t>
  </si>
  <si>
    <t>TECNOFFICE SRL (CF: 02655920920)</t>
  </si>
  <si>
    <t>Noleggio fotocopiatori - uffici vari</t>
  </si>
  <si>
    <t>Interventi per ripristinare le criticitÃ  relative agli impianti antincendio presso vari uffici del Piemonte dell'Agenzia delle Entrate</t>
  </si>
  <si>
    <t xml:space="preserve">GIELLE DI LUIGI GALANTUCCI (CF: GLNLGU41P28I907Q)
</t>
  </si>
  <si>
    <t>NOLEGGIO FOTOCOPIATORI UFFICI VARI DR PIEMONTE</t>
  </si>
  <si>
    <t>FORNITURA ENERGIA ELETTRICA SEDI AGENZIA ENTRATE PIEMONTE</t>
  </si>
  <si>
    <t xml:space="preserve">IREN MERCATO S.P.A. (CF: 01178580997)
</t>
  </si>
  <si>
    <t>IREN MERCATO S.P.A. (CF: 01178580997)</t>
  </si>
  <si>
    <t>CONSIP 29 NOLEGGIO 5 MACCHINE</t>
  </si>
  <si>
    <t xml:space="preserve">OLIVETTI SPA (CF: 02298700010)
</t>
  </si>
  <si>
    <t>OLIVETTI SPA (CF: 02298700010)</t>
  </si>
  <si>
    <t>noleggio multifunzione A3 monocromatica per gruppi di media dimensioni presso DR</t>
  </si>
  <si>
    <t>Contratto aperto fornitura prodotti editoriali IPSOA alla Direzione Regionale del Piemonte.</t>
  </si>
  <si>
    <t xml:space="preserve">WOLTERS KLUWER ITALIA SRL (CF: 10209790152)
</t>
  </si>
  <si>
    <t>WOLTERS KLUWER ITALIA SRL (CF: 10209790152)</t>
  </si>
  <si>
    <t>MANUTENZIONE GRUPPI FRIGO CAM</t>
  </si>
  <si>
    <t xml:space="preserve">TRANE ITALIA S.R.L. (CF: 04429100151)
</t>
  </si>
  <si>
    <t>TRANE ITALIA S.R.L. (CF: 04429100151)</t>
  </si>
  <si>
    <t>Fornitura ed installazione di n. 4 armadi rack presso la sede della Direzione Provinciale di Vercelli</t>
  </si>
  <si>
    <t xml:space="preserve">RACK PERUZZI S.R.L. (CF: 01118780012)
</t>
  </si>
  <si>
    <t>RACK PERUZZI S.R.L. (CF: 01118780012)</t>
  </si>
  <si>
    <t>Noleggio n. 2 multifunzione monocromatiche formato A3 per AUDIT presso UT TO4 e per UPT TO</t>
  </si>
  <si>
    <t xml:space="preserve">KYOCERA SPA (CF: 02973040963)
</t>
  </si>
  <si>
    <t>KYOCERA SPA (CF: 02973040963)</t>
  </si>
  <si>
    <t>Fornitura di n. 16 apparecchiature multifunzione monocromatiche, formato A3, per alcuni Uffici della DR</t>
  </si>
  <si>
    <t>Fornitura di n. 5 apparecchiature multifunzione a colori, formato A3, per alcuni Uffici della DR</t>
  </si>
  <si>
    <t>Adesione alla Convenzione Consip â€œApparecchiature Multifunzione in noleggio 30â€ Lotto 5 per la fornitura di n. 5 apparecchiature multifunzione a colori, formato A3, per alcuni Uffici della Direzione Regionale del Piemonte</t>
  </si>
  <si>
    <t>Noleggio 7 fotocopiatrici - CONSIP 27 lotto 1</t>
  </si>
  <si>
    <t>Adesione alla Convenzione Consip â€œApparecchiature Multifunzione in noleggio 31â€ Lotto 1 per la fornitura di n. 34 apparecchiature multifunzione monocromatiche, formato A3, per alcuni Uffici della Direzione Regionale del Piemonte</t>
  </si>
  <si>
    <t>Interventi di ripristino controsoffitti presso lâ€™Ufficio Territoriale di Chivasso</t>
  </si>
  <si>
    <t xml:space="preserve">NICMA FACILITY S.P.A. - GIA' NICMA&amp;PARTNERS SPA (CF: 09714120012)
</t>
  </si>
  <si>
    <t>NICMA FACILITY S.P.A. - GIA' NICMA&amp;PARTNERS SPA (CF: 09714120012)</t>
  </si>
  <si>
    <t>Accordo quadro per la fornitura e consegna di prodotti di cancelleria ed accessori per ufficio, per gli Uffici dellâ€™Agenzia delle Entrate del Piemonte.</t>
  </si>
  <si>
    <t xml:space="preserve">BELLONE FORNITURE SRL (CF: 04824570750)
DUBINI S.R.L. (CF: 06262520155)
DUECÃ¬ ITALIA SRL (CF: 02693490126)
ERREBIAN SPA (CF: 08397890586)
LA PITAGORA DI MACRELLI GIANCARLO (CF: MCRGCR46H14Z130X)
MYO S.R.L. (CF: 03222970406)
</t>
  </si>
  <si>
    <t>MYO S.R.L. (CF: 03222970406)</t>
  </si>
  <si>
    <t>MANUTENZIONE CARRELLO ELEVATORE DR PIEMONTE</t>
  </si>
  <si>
    <t xml:space="preserve">ASSCAR SRL (CF: 04262610019)
</t>
  </si>
  <si>
    <t>ASSCAR SRL (CF: 04262610019)</t>
  </si>
  <si>
    <t>UTENZE ELETTRICHE AGENZIA ENTRATE PIEMONTE - CONVENZIONE CONSIP EE17 LOTTO 1</t>
  </si>
  <si>
    <t>CONVENZIONE CONSIP BUONI PASTO ELETTRONICI 1 - ORDINE DIRETTO ACQUISTO TRIENNIO 2018 - 2020 - DR PIEMONTE</t>
  </si>
  <si>
    <t xml:space="preserve">EDENRED ITALIA SRL (CF: 01014660417)
</t>
  </si>
  <si>
    <t>EDENRED ITALIA SRL (CF: 01014660417)</t>
  </si>
  <si>
    <t>RDO 2040357 PER LA STIPULA DI UN ACCORDO QUADRO PER L'AFFIDAMENTO DEL SERVIZIO DI CONDUZIONE E MANUTENZIONE PROGRAMMATA E NON PROGRAMMATA DEGLI IMPIANTI ANTINCENDIO PRESSO GLI UFFICI DEL PIEMONTE DELL'AGENZIA DELLE ENTRATE</t>
  </si>
  <si>
    <t xml:space="preserve">CBRE GWS TECHNICAL DIVISION S.P.A. A SOCIO UNICO (CF: 11205571000)
COREMA SAS DI ZANETTI PIETRO E C. (CF: 00972410054)
F.I.A.M.M.A. S.R.L. (CF: 04281950016)
GIELLE DI LUIGI GALANTUCCI (CF: GLNLGU41P28I907Q)
SAMSIC ITALIA (GIÃ  RES NOVA) (CF: 05651570011)
</t>
  </si>
  <si>
    <t>F.I.A.M.M.A. S.R.L. (CF: 04281950016)</t>
  </si>
  <si>
    <t>CONTRATTO ESECUTIVO RELATIVO AL SERVIZIO DI VIGILANZA PRIVATA PRESSO GLI UFFICI DI TORINO DELL'AGENZIA DELLE ENTRATE ED IL PUF DI CUNEO</t>
  </si>
  <si>
    <t xml:space="preserve">ALL SYSTEM SPA (CF: 01579830025)
VEDETTA 2 MONDIALPOL SPA (CF: 00780120135)
</t>
  </si>
  <si>
    <t>ALL SYSTEM SPA (CF: 01579830025)</t>
  </si>
  <si>
    <t>Manutenzione e revisione di n. 40 defibrillatori presso gli Uffici dellâ€™Agenzia delle Entrate del Piemonte</t>
  </si>
  <si>
    <t xml:space="preserve">INFORMA-TO SRLS (CF: 12318460016)
</t>
  </si>
  <si>
    <t>INFORMA-TO SRLS (CF: 12318460016)</t>
  </si>
  <si>
    <t xml:space="preserve">Accordo quadro per la fornitura e consegna di materiale sanitario e di sicurezza presso gli Uffici dellâ€™Agenzia delle Entrate del Piemonte </t>
  </si>
  <si>
    <t xml:space="preserve">L'ANTINFORTUNISTICA S.R.L. (CF: 02467560245)
</t>
  </si>
  <si>
    <t>L'ANTINFORTUNISTICA S.R.L. (CF: 02467560245)</t>
  </si>
  <si>
    <t>Servizio di intervento in caso di allarme antintrusione/antincendio da parte dellâ€™istituto di vigilanza per la Direzione Provinciale di Biella</t>
  </si>
  <si>
    <t xml:space="preserve">MEK POL (CF: 00241700020)
</t>
  </si>
  <si>
    <t>MEK POL (CF: 00241700020)</t>
  </si>
  <si>
    <t>Fornitura di teleriscaldamento e servizio di manutenzione dellâ€™impianto di climatizzazione per nuova sede UT e SPI di Ivrea, via Jervis, 26</t>
  </si>
  <si>
    <t xml:space="preserve">REKEEP SPA (GIÃ  MANUTENCOOP FACILITY MANAGEMENT SPA) (CF: 02402671206)
</t>
  </si>
  <si>
    <t>REKEEP SPA (GIÃ  MANUTENCOOP FACILITY MANAGEMENT SPA) (CF: 02402671206)</t>
  </si>
  <si>
    <t>Tinteggiatura locali presso lâ€™Ufficio Territoriale di Chivasso</t>
  </si>
  <si>
    <t>FORNITURA BUONI PASTO SEDI REGIONE PIEMONTE - ANNI 2021-2022</t>
  </si>
  <si>
    <t xml:space="preserve">DAY RISTOSERVICE S.P.A. (CF: 03543000370)
</t>
  </si>
  <si>
    <t>DAY RISTOSERVICE S.P.A. (CF: 03543000370)</t>
  </si>
  <si>
    <t>SPI ACQUI TERME - SERVIZIO DI TELERISCALDAMENTO - ANNO 2021</t>
  </si>
  <si>
    <t xml:space="preserve">ACQUI ENERGIA SPA (CF: 03270280047)
</t>
  </si>
  <si>
    <t>ACQUI ENERGIA SPA (CF: 03270280047)</t>
  </si>
  <si>
    <t>CONTRATTO PORTIERATO DR 2021</t>
  </si>
  <si>
    <t xml:space="preserve">ALL SYSTEM SPA (CF: 01579830025)
</t>
  </si>
  <si>
    <t>ACCORDO QUADRO RDO MEPA SERVIZIO DI CONDUZIONE E MANUTENZIONE DEGLI IMPIANTI TERMOIDRAULICI, DI CONDIZIONAMENTO ED IDRICOSANITARI PRESSO GLI UFFICI DELLA DIREZIONE REGIONALE DEL PIEMONTE DELLâ€™AGENZIA DELLE ENTRATE</t>
  </si>
  <si>
    <t xml:space="preserve">CO-GESI SRL (CF: 11032900018)
GLOBALGEST SRL (CF: 08587361000)
NICMA FACILITY S.P.A. - GIA' NICMA&amp;PARTNERS SPA (CF: 09714120012)
SAMSIC ITALIA (GIÃ  RES NOVA) (CF: 05651570011)
SCHINETTI S.R.L. (CF: 01992280014)
</t>
  </si>
  <si>
    <t>SALUZZO LAVORI ADEGUAMENTO SPAZI</t>
  </si>
  <si>
    <t xml:space="preserve">CO.GE.GA S.R.L. (CF: 03358260044)
EUROTEC SCARL (CF: 02542350042)
FANTINO COSTRUZIONI SPA (CF: 00293940045)
GIUGGIA COSTRUZIONI (CF: 03629600044)
SCOTTA IMPIANTI SRL (CF: 02584100040)
</t>
  </si>
  <si>
    <t>SCOTTA IMPIANTI SRL (CF: 02584100040)</t>
  </si>
  <si>
    <t>CONTRATTO ANNUALE MANUTENZIONE PROGRAMMATA E NON PROGRAMMATA IMPIANTI ELETTRICI</t>
  </si>
  <si>
    <t xml:space="preserve">2 ZETA SRL (CF: 08107130018)
CHIAVAZZA S.R.L. (CF: 05651220013)
CO-GESI SRL (CF: 11032900018)
NICMA FACILITY S.P.A. - GIA' NICMA&amp;PARTNERS SPA (CF: 09714120012)
SAMSIC ITALIA (GIÃ  RES NOVA) (CF: 05651570011)
</t>
  </si>
  <si>
    <t>SERVIZIO DI FACCHINAGGIO - CONTRATTO QUADRO AGENZIA ENTRATE - 2021 - 2025</t>
  </si>
  <si>
    <t xml:space="preserve">IL RISVEGLIO SOC COOP.SOCIALE ARL (CF: 12018841002)
</t>
  </si>
  <si>
    <t>IL RISVEGLIO SOC COOP.SOCIALE ARL (CF: 12018841002)</t>
  </si>
  <si>
    <t>Manutenzione ordinaria e straordinaria impianto antincendio del SAM di Torino</t>
  </si>
  <si>
    <t xml:space="preserve">SIEMENS SPA (CF: 00751160151)
</t>
  </si>
  <si>
    <t>SIEMENS SPA (CF: 00751160151)</t>
  </si>
  <si>
    <t>Manutenzione ordinaria e straordinaria dellâ€™impianto antincendio del PUF di Cuneo.</t>
  </si>
  <si>
    <t xml:space="preserve">ESSECI SRL (CF: 05999530016)
</t>
  </si>
  <si>
    <t>ESSECI SRL (CF: 05999530016)</t>
  </si>
  <si>
    <t>Servizio di corriere espresso durata biennale tra le sedi dellâ€™Agenzia delle Entrate D.P. I Torino e D.P. Alessandria e rispettivi Uffici di competenza</t>
  </si>
  <si>
    <t xml:space="preserve">SDA EXPRESS COURIER SPA (CF: 02335990541)
</t>
  </si>
  <si>
    <t>SDA EXPRESS COURIER SPA (CF: 02335990541)</t>
  </si>
  <si>
    <t>RIMOZIONE AMIANTO DR</t>
  </si>
  <si>
    <t xml:space="preserve">NUOVA GIRO (CF: 10263120015)
</t>
  </si>
  <si>
    <t>NUOVA GIRO (CF: 10263120015)</t>
  </si>
  <si>
    <t>Intervento di sostituzione e pulizia canale di gronda presso lâ€™immobile sito in Novara, viale Curtatone 7, sede dellâ€™Agenzia delle Entrate â€“ Ufficio Provinciale â€“ Territorio di Novara</t>
  </si>
  <si>
    <t xml:space="preserve">FABRICA S.R.L. (CF: 01859550038)
</t>
  </si>
  <si>
    <t>FABRICA S.R.L. (CF: 01859550038)</t>
  </si>
  <si>
    <t>CONVENZIONE CONSIP SERVIZI INTEGRATI PER LA SICUREZZA 4 - LOTTO 1 - ODA 6151545 - SORVEGLIANZA SANITARIA - FORMAZIONE SICUREZZA - VERIFICHE AMBIENTALI</t>
  </si>
  <si>
    <t xml:space="preserve">SINTESI SPA (CF: 03533961003)
</t>
  </si>
  <si>
    <t>SINTESI SPA (CF: 03533961003)</t>
  </si>
  <si>
    <t>Servizio di intervento in caso di allarme degli impianti antintrusione e antincendio mediante ponte radio presso gli Uffici dellâ€™Agenzia delle Entrate di Alba, MondovÃ¬ e Saluzzo</t>
  </si>
  <si>
    <t>Smaltimento beni fuori uso non informatici presso la Direzione Provinciale di Alessandria</t>
  </si>
  <si>
    <t xml:space="preserve">EDILCOMI DI COMINELLI GIAMPIETRO (CF: CMNGPT59M03L304J)
</t>
  </si>
  <si>
    <t>EDILCOMI DI COMINELLI GIAMPIETRO (CF: CMNGPT59M03L304J)</t>
  </si>
  <si>
    <t>Contratto esecutivo per il servizio di apertura e chiusura Uffici dellâ€™Agenzia delle Entrate â€“ Regione Piemonte - SAM E UPT Alessandria</t>
  </si>
  <si>
    <t>Manutenzione ordinaria e straordinaria impianto water-mist della DR e UPT TO</t>
  </si>
  <si>
    <t>Intervento di manutenzione di locali del terzo piano presso lâ€™immobile sito in Torino, via Guicciardini 11, sede UPT Torino</t>
  </si>
  <si>
    <t xml:space="preserve">LAVORINCORSO SRL (CF: 07299900014)
</t>
  </si>
  <si>
    <t>LAVORINCORSO SRL (CF: 07299900014)</t>
  </si>
  <si>
    <t>FORNITURA GAS SEDI AGENZIA ENTRATE PIEMONTE - ADESIONE A CONVENZIONE CONSIP GAS NATURALE 13</t>
  </si>
  <si>
    <t xml:space="preserve">HERA COMM SPA (CF: 02221101203)
</t>
  </si>
  <si>
    <t>HERA COMM SPA (CF: 02221101203)</t>
  </si>
  <si>
    <t>SERVIZI DI RISCOSSIONE TRIBUTI CON MODALITÃ€ ELETTRONICHE PER LE SEDI DELLâ€™AGENZIA DELLE ENTRATE PIEMONTE</t>
  </si>
  <si>
    <t xml:space="preserve">BANCA NAZIONALE DEL LAVORO SPA (CF: 09339391006)
</t>
  </si>
  <si>
    <t>BANCA NAZIONALE DEL LAVORO SPA (CF: 09339391006)</t>
  </si>
  <si>
    <t>Noleggio 5 fotocopiatrici - CONSIP 32 lotto 3</t>
  </si>
  <si>
    <t xml:space="preserve">ITD SOLUTIONS SPA (CF: 05773090013)
</t>
  </si>
  <si>
    <t>ITD SOLUTIONS SPA (CF: 05773090013)</t>
  </si>
  <si>
    <t>Noleggio 7 fotocopiatrici - CONSIP 32 lotto 3</t>
  </si>
  <si>
    <t>Intervento di sostituzione tegole del tetto a seguito di infiltrazione di acqua piovana a luglio presso lâ€™Ufficio Provinciale di Torino â€“ Territorio.</t>
  </si>
  <si>
    <t xml:space="preserve">VERTICAL EDIL DI VOICA MIHAI (CF: 10958490012)
</t>
  </si>
  <si>
    <t>VERTICAL EDIL DI VOICA MIHAI (CF: 10958490012)</t>
  </si>
  <si>
    <t>Accordo quadro per il servizio di conduzione e manutenzione programmata e non programmata degli impianti antincendio presso gli Uffici del Piemonte dellâ€™Agenzia delle Entrate</t>
  </si>
  <si>
    <t xml:space="preserve">2 ZETA SRL (CF: 08107130018)
CO-GESI SRL (CF: 11032900018)
ESSECI SRL (CF: 05999530016)
SAMSIC ITALIA (GIÃ  RES NOVA) (CF: 05651570011)
SICURNET LIGURIA SRL (CF: 01426730998)
</t>
  </si>
  <si>
    <t>FORNITURA ED INSTALLAZIONE NOTTOLINI DP I TORINO</t>
  </si>
  <si>
    <t xml:space="preserve">MILANI GIOVANNI &amp; C. (CF: 01554780138)
</t>
  </si>
  <si>
    <t>MILANI GIOVANNI &amp; C. (CF: 01554780138)</t>
  </si>
  <si>
    <t>CONTRATTO APERTO BIENNALE FORNITURA LIBRI</t>
  </si>
  <si>
    <t xml:space="preserve">LIBRERIA GIURIDICA S.N.C. DI MENSIO EMILIA E C. (CF: 09162480017)
</t>
  </si>
  <si>
    <t>LIBRERIA GIURIDICA S.N.C. DI MENSIO EMILIA E C. (CF: 09162480017)</t>
  </si>
  <si>
    <t>CONTRATTO APERTO ANNUALE FORNITURA TIMBRI</t>
  </si>
  <si>
    <t xml:space="preserve">MOTTURA TIMBRI (CF: 04921410017)
</t>
  </si>
  <si>
    <t>MOTTURA TIMBRI (CF: 04921410017)</t>
  </si>
  <si>
    <t xml:space="preserve"> Installazione dissuasori volatili presso lâ€™Ufficio Territoriale di Acqui </t>
  </si>
  <si>
    <t xml:space="preserve">NOFLYZONE DI MONTERISI GIACOMO (CF: MNTGCM82H21B774M)
</t>
  </si>
  <si>
    <t>NOFLYZONE DI MONTERISI GIACOMO (CF: MNTGCM82H21B774M)</t>
  </si>
  <si>
    <t>Servizio di fermo macchina, sgombero neve e spargimento sale per la stagione invernale 2021/2022 presso le P.C. del SAM di Torino</t>
  </si>
  <si>
    <t xml:space="preserve">BALLESIO LUCA IMPRESA INDIVIDUALE (CF: BLLLCU85M24C722A)
</t>
  </si>
  <si>
    <t>BALLESIO LUCA IMPRESA INDIVIDUALE (CF: BLLLCU85M24C722A)</t>
  </si>
  <si>
    <t>Fornitura e consegna di numero tre sedie operative ad elevata portata per la Direzione Provinciale di Cuneo</t>
  </si>
  <si>
    <t xml:space="preserve">SPAZIO UFFICIO CUNEO SRL (CF: 03721310047)
</t>
  </si>
  <si>
    <t>SPAZIO UFFICIO CUNEO SRL (CF: 03721310047)</t>
  </si>
  <si>
    <t>Tinteggiatura locali front office dellâ€™Ufficio di Tortona dellâ€™Agenzia delle Entrate</t>
  </si>
  <si>
    <t>Servizio di verifica periodica di 33 ascensori e 4 montacarichi per Uffici Vari</t>
  </si>
  <si>
    <t xml:space="preserve">EUROFINS MODULO UNO SRL (CF: 10781070015)
</t>
  </si>
  <si>
    <t>EUROFINS MODULO UNO SRL (CF: 10781070015)</t>
  </si>
  <si>
    <t>Smaltimento beni non informatici presso la Direzione Provinciale di Alessandria</t>
  </si>
  <si>
    <t xml:space="preserve">Fornitura di materiali di consumo (toner/drum) a ridotto impatto ambientale per stampanti ed apparecchiature multifunzione da destinare agli Uffici dellâ€™Agenzia delle Entrate del Piemonte </t>
  </si>
  <si>
    <t xml:space="preserve">CARTO COPY SERVICE SRL (CF: 04864781002)
ECO LASER INFORMATICA SRL (CF: 04427081007)
ICR - SOCIETA' PER AZIONI (CF: 05466391009)
MYO S.R.L. (CF: 03222970406)
</t>
  </si>
  <si>
    <t>ECO LASER INFORMATICA SRL (CF: 04427081007)</t>
  </si>
  <si>
    <t>Rimozione e smaltimento tettoia in cortile, rimozione porte interne in vetro e consolidamento parete interna stanza 16 secondo piano, presso lâ€™Ufficio Territoriale di Casale Monferrato</t>
  </si>
  <si>
    <t xml:space="preserve">GASPARINI MARIO FRANCO DECORAZIONI (CF: GSPMFR53T19L219M)
</t>
  </si>
  <si>
    <t>GASPARINI MARIO FRANCO DECORAZIONI (CF: GSPMFR53T19L219M)</t>
  </si>
  <si>
    <t>Fornitura e consegna al piano di sedute visitatore/attesa presso Uffici vari dellâ€™Agenzia delle Entrate del Piemonte</t>
  </si>
  <si>
    <t xml:space="preserve">GALIZIA SRL A SOCIO UNICO (CF: 08321010723)
</t>
  </si>
  <si>
    <t>GALIZIA SRL A SOCIO UNICO (CF: 08321010723)</t>
  </si>
  <si>
    <t>Servizio di intervento in caso di allarme degli impianti antintrusione e antincendio, tramite chiamata ponte radio Direzione Provinciale di Biella â€“ Contratto biennale dal 1/01/2022 al 31/12/2023</t>
  </si>
  <si>
    <t xml:space="preserve">FIDELITAS SPA (CF: 02084640164)
</t>
  </si>
  <si>
    <t>FIDELITAS SPA (CF: 02084640164)</t>
  </si>
  <si>
    <t>ACCORDO QUADRO PER Lâ€™AFFIDAMENTO DIRETTO DEL SERVIZIO DI MANUTENZIONE ORDINARIA PROGRAMMATA ED INTERVENTI NON PROGRAMMATI DEGLI IMPIANTI ANTINTRUSIONE INSTALLATI NEGLI IMMOBILI DELLâ€™AGENZIA DELLE ENTRATE CON SEDE IN PIEMONTE</t>
  </si>
  <si>
    <t xml:space="preserve">GASPARINI STEFANINO GI GASPARINI ATTILIO (CF: GSPTTL63M20L219B)
</t>
  </si>
  <si>
    <t>GASPARINI STEFANINO GI GASPARINI ATTILIO (CF: GSPTTL63M20L219B)</t>
  </si>
  <si>
    <t>servizio di manutenzione programmata e non programmata degli impianti elevatori presso gli Uffici dipendenti dalla Direzione Regionale del Piemonte dellâ€™Agenzia delle Entrate</t>
  </si>
  <si>
    <t xml:space="preserve">CIAM ASCENSORI E SERVIZI SRL (CF: 12216121009)
GRUPPO SIMET (CF: 04982340012)
OTIS SERVIZI SRL (CF: 01729590032)
SIL.MA ASCENSORI DI BATTAGLIO ROBERTO (CF: 09068870014)
THYSSENKRUPP ELEVATORI ITALIA SPA (CF: 03702760962)
</t>
  </si>
  <si>
    <t>GRUPPO SIMET (CF: 04982340012)</t>
  </si>
  <si>
    <t>FORNITURA SEDUTE OPERATORE A NORMA PER UPT VERBANIA</t>
  </si>
  <si>
    <t xml:space="preserve">MOVING S.R.L. (CF: 03196280246)
</t>
  </si>
  <si>
    <t>MOVING S.R.L. (CF: 03196280246)</t>
  </si>
  <si>
    <t>Lavori di messa in sicurezza e ripristino controsoffitto sbarco ascensori n.19-20-21 piano 12 PUF Cuneo.</t>
  </si>
  <si>
    <t xml:space="preserve">PIONE MARCO E ALBERTO SNC (CF: 00909920043)
</t>
  </si>
  <si>
    <t>PIONE MARCO E ALBERTO SNC (CF: 00909920043)</t>
  </si>
  <si>
    <t>Riparazione porte scorrevoli automatiche, Ufficio Provinciale Territorio di Alessandria.</t>
  </si>
  <si>
    <t xml:space="preserve">SICE AUTOMAZIONI DI ANGELERI MAURO PIETRO (CF: NGLMPT60H29A182C)
</t>
  </si>
  <si>
    <t>SICE AUTOMAZIONI DI ANGELERI MAURO PIETRO (CF: NGLMPT60H29A182C)</t>
  </si>
  <si>
    <t>Servizio di assistenza e manutenzione programmata e non programmata dellâ€™impianto antincendio presso lo stabile di Corso Bolzano 30, Torino</t>
  </si>
  <si>
    <t>Manutenzione straordinaria archivi compattati a movimentazione elettrica presso la Direzione Provinciale di Biella.</t>
  </si>
  <si>
    <t xml:space="preserve">MOVING BOX SRL (CF: 07456480966)
</t>
  </si>
  <si>
    <t>MOVING BOX SRL (CF: 07456480966)</t>
  </si>
  <si>
    <t>Fornitura ed installazione serratura ad elettropistone per portone di via Guicciardini 11, Torino ed altre riparazioni di serrature nei locali sottotetto</t>
  </si>
  <si>
    <t xml:space="preserve">J.V.S. SERVICE DI VASQUEZ SIERRA JORGE LUIS (CF: VSQJGL81H14Z604J)
</t>
  </si>
  <si>
    <t>J.V.S. SERVICE DI VASQUEZ SIERRA JORGE LUIS (CF: VSQJGL81H14Z604J)</t>
  </si>
  <si>
    <t>Fornitura e consegna franco locali di 1 ARGO SOLOMONITOR 43 â€“ per sistema elimina code DP Vercelli</t>
  </si>
  <si>
    <t xml:space="preserve">SIGMA S.P.A. (CF: 01590580443)
</t>
  </si>
  <si>
    <t>SIGMA S.P.A. (CF: 01590580443)</t>
  </si>
  <si>
    <t>Accordo quadro per il servizio di manutenzione ordinaria programmata ed interventi non programmati degli impianti di evacuazione degli Uffici del Piemonte</t>
  </si>
  <si>
    <t xml:space="preserve">BLITZ ANTINCENDIO SRL (CF: 07333290588)
COMPAGNIA GRANDI APPALTI PULIZIE SRL (CF: 14362311004)
CUDIA IMPIANTI DI CUDIA FRANCESCO (CF: CDUFNC59P11E974O)
ELETTRO SERVICE DI AMBROSONE MICHELE (CF: MBRMHL69L31A479F)
GASPARINI STEFANINO GI GASPARINI ATTILIO (CF: GSPTTL63M20L219B)
LUCISANO ANTONIO (CF: LCSNTN56R18E147A)
MASTECH SRL (CF: 12013940015)
MT IMPIANTI SNC (CF: 11701450014)
</t>
  </si>
  <si>
    <t>ELETTRO SERVICE DI AMBROSONE MICHELE (CF: MBRMHL69L31A479F)</t>
  </si>
  <si>
    <t>Fornitura consegna e montaggio di arredi a norma per lâ€™Ufficio dellâ€™Agenzia delle Entrate di Verbania</t>
  </si>
  <si>
    <t xml:space="preserve">QUADRIFOGLIO SISTEMI D'ARREDO SPA (CF: 02301560260)
</t>
  </si>
  <si>
    <t>QUADRIFOGLIO SISTEMI D'ARREDO SPA (CF: 02301560260)</t>
  </si>
  <si>
    <t>Servizio di controllo della sede della Direzione Provinciale di Vercelli mediante teleallarme - 2022</t>
  </si>
  <si>
    <t>Noleggio  fotocopiatrici - CONSIP 1 lotto 2</t>
  </si>
  <si>
    <t>Acquisto n. 204 totem per gel igienizzante mani - Fornitura di n. 9.600 flaconi da 500 ml di gel igienizzante per gli Uffici dellâ€™Agenzia delle Entrate del Piemonte</t>
  </si>
  <si>
    <t xml:space="preserve">RENTOKIL INITIAL ITALIA SPA (CF: 03986581001)
</t>
  </si>
  <si>
    <t>RENTOKIL INITIAL ITALIA SPA (CF: 03986581001)</t>
  </si>
  <si>
    <t>LAVORI DI INSTALLAZIONE SISTEMA CONTROLLO ACCESSI DP I TO</t>
  </si>
  <si>
    <t xml:space="preserve">R.P.S. GAVUZZI SRL (CF: 00667700041)
</t>
  </si>
  <si>
    <t>R.P.S. GAVUZZI SRL (CF: 00667700041)</t>
  </si>
  <si>
    <t>Smaltimento di beni fuori uso presso lâ€™immobile sito in Torino, via Guicciardini 11, sede dellâ€™Agenzia delle Entrate â€“ Ufficio Provinciale del Territorio</t>
  </si>
  <si>
    <t xml:space="preserve">TRICICLO SOCIETA' COPERATIVA SOCIALE (CF: 07211740019)
</t>
  </si>
  <si>
    <t>TRICICLO SOCIETA' COPERATIVA SOCIALE (CF: 07211740019)</t>
  </si>
  <si>
    <t>Smaltimento di beni informatici fuori uso situati presso la sede dellâ€™Agenzia delle Entrate - Direzione Provinciale di Novara â€“ Corso Risorgimento, 26 e lâ€™Ufficio Provinciale Territorio di Novara â€“ Via Curtatone, 7.</t>
  </si>
  <si>
    <t xml:space="preserve">ANDROMEDA SOCIETÃ  COOPERATIVA SOCIALE (CF: 01783010026)
</t>
  </si>
  <si>
    <t>ANDROMEDA SOCIETÃ  COOPERATIVA SOCIALE (CF: 01783010026)</t>
  </si>
  <si>
    <t>Consuntivo ripristino automazione porta elettrificata accesso dipendenti su Via Grandis Torino</t>
  </si>
  <si>
    <t xml:space="preserve">PICHLER PROJECTS GMBH (CF: 01628720219)
</t>
  </si>
  <si>
    <t>PICHLER PROJECTS GMBH (CF: 01628720219)</t>
  </si>
  <si>
    <t>Fornitura di due rastrelliere porta bici presso la Direzione Regionale del Piemonte.</t>
  </si>
  <si>
    <t xml:space="preserve">CEMENTUBI CONCRETE SRL (CF: 12527090018)
</t>
  </si>
  <si>
    <t>CEMENTUBI CONCRETE SRL (CF: 12527090018)</t>
  </si>
  <si>
    <t>Ripristino dellâ€™intonaco danneggiato da infiltrazioni al piano terra della sede dellâ€™Ufficio Provinciale Territorio di Asti.</t>
  </si>
  <si>
    <t xml:space="preserve">F.LLI CUCE SNC (CF: 00838320059)
</t>
  </si>
  <si>
    <t>F.LLI CUCE SNC (CF: 00838320059)</t>
  </si>
  <si>
    <t>SERVIZIO DI PORTIERATO DP VERCELLI</t>
  </si>
  <si>
    <t xml:space="preserve">RONDASERVICE SRL (CF: 01878750239)
</t>
  </si>
  <si>
    <t>RONDASERVICE SRL (CF: 01878750239)</t>
  </si>
  <si>
    <t>Riparazione e trasloco archivio compattato dellâ€™Ufficio Territoriale di Moncalieri</t>
  </si>
  <si>
    <t xml:space="preserve">TECNOSISTEM SNC (CF: 01579671205)
</t>
  </si>
  <si>
    <t>TECNOSISTEM SNC (CF: 01579671205)</t>
  </si>
  <si>
    <t>Fornitura e consegna di 50.000 mascherine FFP2 certificate CE per gli Uffici della Direzione Regionale del Piemonte</t>
  </si>
  <si>
    <t xml:space="preserve">VALSECCHI CANCELLERIA SRL (CF: 09521810961)
</t>
  </si>
  <si>
    <t>VALSECCHI CANCELLERIA SRL (CF: 09521810961)</t>
  </si>
  <si>
    <t>Pubblicazione sul quotidiano â€œIl Piccoloâ€, dell'estratto di bando di indagine di mercato per ricerca immobiliare.</t>
  </si>
  <si>
    <t xml:space="preserve">MEDIAL S.R.L. (CF: 01760700060)
</t>
  </si>
  <si>
    <t>MEDIAL S.R.L. (CF: 01760700060)</t>
  </si>
  <si>
    <t>Pubblicazione sul quotidiano â€œLa Guidaâ€, dell'estratto di bando di indagine di mercato per ricerca immobiliare.</t>
  </si>
  <si>
    <t xml:space="preserve">MEDIA L.G. SRL (CF: 02581430044)
</t>
  </si>
  <si>
    <t>MEDIA L.G. SRL (CF: 02581430044)</t>
  </si>
  <si>
    <t>Acquisto ed installazione di segnale interno, costituito da pannello bifacciale, con stampa grafica fornita dallâ€™Ufficio, per la Direzione Regionale del Piemonte</t>
  </si>
  <si>
    <t xml:space="preserve">LA TECNOSTAMPA S.R.L.S. (CF: 11639060018)
</t>
  </si>
  <si>
    <t>LA TECNOSTAMPA S.R.L.S. (CF: 11639060018)</t>
  </si>
  <si>
    <t>Pubblicazione sul quotidiano â€œLa Nuova Provinciaâ€, dell'estratto di bando di indagine di mercato per ricerca immobiliare.</t>
  </si>
  <si>
    <t xml:space="preserve">PUBLIARCO SRL (CF: 01189180050)
</t>
  </si>
  <si>
    <t>PUBLIARCO SRL (CF: 01189180050)</t>
  </si>
  <si>
    <t>Intervento di messa in sicurezza pluviale in via Guicciardini, 11 â€“Torino sede della Direzione Regionale.</t>
  </si>
  <si>
    <t xml:space="preserve">VERTICAL EDIL S.R.L.S (CF: 12050050017)
</t>
  </si>
  <si>
    <t>VERTICAL EDIL S.R.L.S (CF: 12050050017)</t>
  </si>
  <si>
    <t>Pubblicazione sul quotidiano â€œLa Stampaâ€ edizione nazionale, dell'estratto di bando di indagine di mercato per ricerca immobiliare.</t>
  </si>
  <si>
    <t xml:space="preserve">A. MANZONI &amp; C. S.P.A. (CF: 04705810150)
</t>
  </si>
  <si>
    <t>A. MANZONI &amp; C. S.P.A. (CF: 04705810150)</t>
  </si>
  <si>
    <t>Intervento a consuntivo per ripristino impianto antintrusione presso la Direzione Regionale del Piemonte, Corso Vinzaglio 8, Torino</t>
  </si>
  <si>
    <t xml:space="preserve">PROTEX (CF: 07232880018)
</t>
  </si>
  <si>
    <t>PROTEX (CF: 07232880018)</t>
  </si>
  <si>
    <t>Gestione assistenza n. 4 defibrillatori presso alcuni Uffici dellâ€™Agenzia delle Entrate - Direzione Regionale del Piemonte</t>
  </si>
  <si>
    <t>Servizio di manutenzione programmata relativo a n. 4 impianti elevatori di nuova installazione presso il Palazzo degli Uffici Finanziari di Cuneo â€“ Proroga contratto al 31/03/2022</t>
  </si>
  <si>
    <t xml:space="preserve">SCHINDLER SPA (CF: 00842990152)
</t>
  </si>
  <si>
    <t>SCHINDLER SPA (CF: 00842990152)</t>
  </si>
  <si>
    <t>Sostituzione di n.2 elettro serrature su porte REI con controllo accessi DP Cuneo</t>
  </si>
  <si>
    <t xml:space="preserve">IDROGAS GROUP SRL (CF: 02427810045)
</t>
  </si>
  <si>
    <t>IDROGAS GROUP SRL (CF: 02427810045)</t>
  </si>
  <si>
    <t>Intervento per integrazione impianto controllo accessi presso lâ€™Ufficio provinciale â€“ Territorio di Torino con sede in via Guicciardini 11, Torino</t>
  </si>
  <si>
    <t>Smaltimento beni mobili non informatici presso la Direzione Provinciale di Verbano-Cusio-Ossola</t>
  </si>
  <si>
    <t xml:space="preserve">CONSER V.C.O. SPA (CF: 93024180031)
</t>
  </si>
  <si>
    <t>CONSER V.C.O. SPA (CF: 93024180031)</t>
  </si>
  <si>
    <t>Smaltimento beni informatici fuori uso presso la Direzione Provinciale di Alessandria con sede in piazza Turati 4, Alessandria</t>
  </si>
  <si>
    <t xml:space="preserve">GESTIONEAMBIENTE SPA (CF: 01492290067)
</t>
  </si>
  <si>
    <t>GESTIONEAMBIENTE SPA (CF: 01492290067)</t>
  </si>
  <si>
    <t>Collegamento elettrico per installazione elettroserratura per il portone di via Guicciardini 11, Torino</t>
  </si>
  <si>
    <t>Concessione del servizio di installazione e gestione di n. 26 distributori automatici presso gli uffici dellâ€™Agenzia delle Entrate del Piemonte</t>
  </si>
  <si>
    <t xml:space="preserve">IVS ITALIA S.P.A. (CF: 03320270162)
</t>
  </si>
  <si>
    <t>IVS ITALIA S.P.A. (CF: 03320270162)</t>
  </si>
  <si>
    <t>ARREDI A NORMA PER NUOVO UT MONCALIERI</t>
  </si>
  <si>
    <t xml:space="preserve">CENTRUFFICIO LORETO S.P.A. (CF: 08312370151)
</t>
  </si>
  <si>
    <t>CENTRUFFICIO LORETO S.P.A. (CF: 08312370151)</t>
  </si>
  <si>
    <t>Fornitura e consegna di due aste portabandiere per la Direzione Provinciale di Novara</t>
  </si>
  <si>
    <t xml:space="preserve">AR.PA.S. DI TREVISAN LUIGI&amp; TREVISAN ALESSANDRA SNC (CF: 10447750018)
</t>
  </si>
  <si>
    <t>AR.PA.S. DI TREVISAN LUIGI&amp; TREVISAN ALESSANDRA SNC (CF: 10447750018)</t>
  </si>
  <si>
    <t>Acquisto ed installazione pedana antiscivolo per aula informatizzata della Sezione di Assistenza Multicanale di Torino</t>
  </si>
  <si>
    <t xml:space="preserve">CARPENTERIE METALLICHE IURLARO S.R.L. (CF: 10791210015)
</t>
  </si>
  <si>
    <t>CARPENTERIE METALLICHE IURLARO S.R.L. (CF: 10791210015)</t>
  </si>
  <si>
    <t>SOSTITUZIONE SERRATURE CANCELLI CARRAI DP I TO consuntivo</t>
  </si>
  <si>
    <t>Installazione e fornitura n. 6 serrature per contenitori immondizia da 120/240 lt. per lâ€™Ufficio Territoriale di Novi Ligure</t>
  </si>
  <si>
    <t>Sostituzione di due spingiporta, chiusura fori e sostituzione chiavistello presso lâ€™Ufficio Territoriale di Torino 3</t>
  </si>
  <si>
    <t xml:space="preserve">CAPI DI COSTAMAGNA FABIO (CF: CSTFBA74H21F335G)
</t>
  </si>
  <si>
    <t>CAPI DI COSTAMAGNA FABIO (CF: CSTFBA74H21F335G)</t>
  </si>
  <si>
    <t>Servizio di disinfestazione e derattizzazione presso lâ€™immobile di corso Vinzaglio 8, Torino e via Guicciardini 11, Torino, sedi rispettivamente della DR Piemonte e dellâ€™UPT Torino</t>
  </si>
  <si>
    <t>CONTRATTO ESECUTIVO FORNITURA CARTA 2022</t>
  </si>
  <si>
    <t>Interventi di manutenzione straordinaria dei gruppi frigo Trane presso presso lâ€™immobile di Torino - Strada Antica di Collegno 259, parti comuni</t>
  </si>
  <si>
    <t>FORNITURA SEDUTE VISITATORE UT MONCALIERI</t>
  </si>
  <si>
    <t xml:space="preserve">OK UFFICIO ARREDAMENTO SRL (CF: 01078930094)
</t>
  </si>
  <si>
    <t>OK UFFICIO ARREDAMENTO SRL (CF: 01078930094)</t>
  </si>
  <si>
    <t>CONTRATTO ESECUTIVO MANUTENZIONE IMPIANTI TECNOLOGICI</t>
  </si>
  <si>
    <t xml:space="preserve">CNS - CONSORZIO NAZIONALE SERVIZI SOCIETA COOPERATIVA (CF: 02884150588)
</t>
  </si>
  <si>
    <t>CNS - CONSORZIO NAZIONALE SERVIZI SOCIETA COOPERATIVA (CF: 02884150588)</t>
  </si>
  <si>
    <t>FORNITURA SEDUTE OPERATORE A NORMA UT MONCALIERI</t>
  </si>
  <si>
    <t>Fornitura e montaggio di n. 2 veneziane presso i locali del front office della sede della Direzione Provinciale di Biella</t>
  </si>
  <si>
    <t xml:space="preserve">ARREDOTENDA SNC DI ALFIERI E TERZO (CF: 02493450023)
</t>
  </si>
  <si>
    <t>ARREDOTENDA SNC DI ALFIERI E TERZO (CF: 02493450023)</t>
  </si>
  <si>
    <t>FORNITURA ENERGIA ELETTRICA SEDI ADE PIEMONTE 2022-2023 - CONVENZIONE CONSIP EE19 LOTTO 1</t>
  </si>
  <si>
    <t xml:space="preserve">GLOBAL POWER S.P.A. (CF: 03443420231)
</t>
  </si>
  <si>
    <t>GLOBAL POWER S.P.A. (CF: 03443420231)</t>
  </si>
  <si>
    <t>CONTRATTO ESECUTIVO FORNITURA TONER ORIGINALI STAMPANTI A MAGGIOR DIFFUSIONE</t>
  </si>
  <si>
    <t xml:space="preserve">ECO LASER INFORMATICA SRL (CF: 04427081007)
</t>
  </si>
  <si>
    <t>Noleggio fotocopiatrici - CONSIP 1 lotto 2 aprile 2022</t>
  </si>
  <si>
    <t>PORTIERATO DR 2022-23</t>
  </si>
  <si>
    <t xml:space="preserve">CM SERVICE SRL (CF: 08766390010)
</t>
  </si>
  <si>
    <t>CM SERVICE SRL (CF: 08766390010)</t>
  </si>
  <si>
    <t>Sostituzione Valvole di intercettazione linea gruppi frigo presso lâ€™immobile di Torino - Strada Antica di Collegno 259, Torino</t>
  </si>
  <si>
    <t xml:space="preserve">SAMSIC ITALIA (GIÃ  RES NOVA) (CF: 05651570011)
</t>
  </si>
  <si>
    <t>SAMSIC ITALIA (GIÃ  RES NOVA) (CF: 05651570011)</t>
  </si>
  <si>
    <t>Ordine a consuntivo per lo spegnimento e accensione dell'impianto antincendio DP I TO PARTI ESCLUSIVE PER SANIFICAZIONE</t>
  </si>
  <si>
    <t>Interventi su impianto antincendio presso lo stabile di Corso Bolzano 30, Torino â€“ Autorizzazione pagamento a consuntivo</t>
  </si>
  <si>
    <t>Fornitura e consegna di 100.000 mascherine FFP2 certificate CE per gli Uffici della Direzione Regionale del Piemonte</t>
  </si>
  <si>
    <t xml:space="preserve">DITTA INDIVIDUALE DI PIZZOCRI NICOLO' (CF: PZZNCL94M04I577V)
</t>
  </si>
  <si>
    <t>DITTA INDIVIDUALE DI PIZZOCRI NICOLO' (CF: PZZNCL94M04I577V)</t>
  </si>
  <si>
    <t>Intervento urgente porta ingresso dipendenti DR Piemonte â€“ autorizzazione pagamento a consuntivo.</t>
  </si>
  <si>
    <t xml:space="preserve">J.V.S. SERVICE DI VASQUEZ SIERRA JORGE LOUIS (CF: 12537980018)
</t>
  </si>
  <si>
    <t>J.V.S. SERVICE DI VASQUEZ SIERRA JORGE LOUIS (CF: 12537980018)</t>
  </si>
  <si>
    <t>Sostituzione di cilindri in n. 2 porte poste ai piani 1Â° e 3Â° DP I Torino â€“ autorizzazione pagamento a consuntivo.</t>
  </si>
  <si>
    <t>Intervento urgente di disinfestazione presso la sede dellâ€™Ufficio provinciale - Territorio - Servizi di PubblicitÃ  immobiliare di Pinerolo</t>
  </si>
  <si>
    <t>Ripristino tinteggiatura nel corridoio del secondo piano presso la sede dellâ€™Ufficio provinciale â€“ Territorio di Torino</t>
  </si>
  <si>
    <t xml:space="preserve">NEGRU EMIL CLAUDIU (CF: NGRMCL73M08Z129L)
</t>
  </si>
  <si>
    <t>NEGRU EMIL CLAUDIU (CF: NGRMCL73M08Z129L)</t>
  </si>
  <si>
    <t>NOLEGGIO FOTOCOPIATORE A COLORI DR -MAG 2022</t>
  </si>
  <si>
    <t xml:space="preserve">CANON ITALIA SPA (CF: 00865220156)
</t>
  </si>
  <si>
    <t>CANON ITALIA SPA (CF: 00865220156)</t>
  </si>
  <si>
    <t>Smaltimento beni mobili non informatici dichiarati fuori uso presso lâ€™Ufficio Territoriale di Moncalieri</t>
  </si>
  <si>
    <t xml:space="preserve">INNOVA ECOSERVIZI SRL (CF: 10171610016)
</t>
  </si>
  <si>
    <t>INNOVA ECOSERVIZI SRL (CF: 10171610016)</t>
  </si>
  <si>
    <t>Riparazione e sostituzione barre giunti pavimenti presso la DP I TO</t>
  </si>
  <si>
    <t>Lavori di messa in sicurezza e ripristino del controsoffitto del locale sbarco ascensori n. 19-20-21 al piano -1 presso il Palazzo Uffici Finanziari di Cuneo â€“ parti comuni</t>
  </si>
  <si>
    <t>Manutenzione straordinaria dellâ€™archivio compattato SK05 presso lâ€™Archivio storico regionale di Torino con sede Strada Antica di Collegno 259, Torino</t>
  </si>
  <si>
    <t xml:space="preserve">EDA SYSTEM SRL (CF: 10735840018)
</t>
  </si>
  <si>
    <t>EDA SYSTEM SRL (CF: 10735840018)</t>
  </si>
  <si>
    <t>Sostituzione piastre defibrillatori in scadenza presso gli Uffici della Direzione Regionale del Piemonte</t>
  </si>
  <si>
    <t xml:space="preserve">TECMED SNC DI PAOLO MAGAROTTO &amp; C (CF: 11976320017)
</t>
  </si>
  <si>
    <t>TECMED SNC DI PAOLO MAGAROTTO &amp; C (CF: 11976320017)</t>
  </si>
  <si>
    <t>Restauro integrativo di 8 targhe storiche di materiali vari, con stemma uffici soppressi - Direzione Regionale del Piemonte.</t>
  </si>
  <si>
    <t xml:space="preserve">SUSANNA CHIARAVIGLIO (CF: CHRSNN64D64B791J)
</t>
  </si>
  <si>
    <t>SUSANNA CHIARAVIGLIO (CF: CHRSNN64D64B791J)</t>
  </si>
  <si>
    <t>Sostituzione vetri stanze al primo piano e sala server DR</t>
  </si>
  <si>
    <t xml:space="preserve">SCAGLIOLA GLASS SRL (CF: 07863130014)
</t>
  </si>
  <si>
    <t>SCAGLIOLA GLASS SRL (CF: 07863130014)</t>
  </si>
  <si>
    <t>Noleggio fotocopiatrici - CONSIP 1 lotto 2 MAGGIO 2022</t>
  </si>
  <si>
    <t>Tinteggiatura stanza n. 14 al primo piano della Direzione Regionale del Piemonte con sede in corso Vinzaglio 8, Torino</t>
  </si>
  <si>
    <t xml:space="preserve">COP. DECOR DI LUCA TOFFANIN SAS (CF: 01491210017)
</t>
  </si>
  <si>
    <t>COP. DECOR DI LUCA TOFFANIN SAS (CF: 01491210017)</t>
  </si>
  <si>
    <t>Servizio di manutenzione ordinaria programmata e non programmata dei condizionatori portatili presenti negli Uffici della Regione Piemonte dellâ€™Agenzia delle Entrate â€“ ANNO 2022</t>
  </si>
  <si>
    <t xml:space="preserve">CASALE IMPIANTI S.R.L. (CF: 11823720013)
</t>
  </si>
  <si>
    <t>CASALE IMPIANTI S.R.L. (CF: 11823720013)</t>
  </si>
  <si>
    <t>Interventi di disinfestazione presso vari Uffici dellâ€™Agenzia delle Entrate - Direzione Regionale del Piemonte</t>
  </si>
  <si>
    <t>Ordine fornitura e installazione di 1 ARGO SOLOMONITOR 43  per sistema elimina code per UT Pinerolo.</t>
  </si>
  <si>
    <t>Servizio di interpretariato LIS presso la Direzione Regionale del Piemonte</t>
  </si>
  <si>
    <t xml:space="preserve">SEGNI DI INTEGRAZIONE - PIEMONTE - PAOLO BASSO SOC. COOP. SOCIALE (CF: 11116320018)
</t>
  </si>
  <si>
    <t>SEGNI DI INTEGRAZIONE - PIEMONTE - PAOLO BASSO SOC. COOP. SOCIALE (CF: 11116320018)</t>
  </si>
  <si>
    <t>Sostituzione nottolini porte rei DP I TO</t>
  </si>
  <si>
    <t>Ordine per la fornitura di tenda per la Direzione Regionale del Piemonte Ufficio Grandi contribuenti.</t>
  </si>
  <si>
    <t xml:space="preserve">BALDESCHI SNC (CF: 00795230010)
</t>
  </si>
  <si>
    <t>BALDESCHI SNC (CF: 00795230010)</t>
  </si>
  <si>
    <t>MANUTENZIONE IMPIANTO ANTINCENDIO SAM 2022-23</t>
  </si>
  <si>
    <t>FORNITURA BUONI PASTO SEDI ADE PIEMONTE - ANNI 2022 - 2023</t>
  </si>
  <si>
    <t>Smaltimento beni informatici fuori uso presso lâ€™Ufficio Territoriale di Acqui Terme con sede in via Carducci, 28.</t>
  </si>
  <si>
    <t xml:space="preserve">RAEE.MAN S.R.L. (CF: 02236550063)
</t>
  </si>
  <si>
    <t>RAEE.MAN S.R.L. (CF: 02236550063)</t>
  </si>
  <si>
    <t>servizio di manutenzione relativa al taglio dellâ€™erba presente nelle aiuole del Palazzo degli Uffici Finanziari di Cuneo â€“ parti comuni.</t>
  </si>
  <si>
    <t xml:space="preserve">PULISERVICE DI GIORDANA ALESSANDRO E C. SAS (CF: 02976520045)
</t>
  </si>
  <si>
    <t>PULISERVICE DI GIORDANA ALESSANDRO E C. SAS (CF: 02976520045)</t>
  </si>
  <si>
    <t>Smaltimento beni mobili non informatici dichiarati fuori uso presso la Direzione regionale del Piemonte</t>
  </si>
  <si>
    <t xml:space="preserve">STARMET SRL (CF: 09009620015)
</t>
  </si>
  <si>
    <t>STARMET SRL (CF: 09009620015)</t>
  </si>
  <si>
    <t>Diserbo aree adibite a parcheggio presso la Direzione Provinciale di Torino II.</t>
  </si>
  <si>
    <t xml:space="preserve">ELLAS DI LADISA NICOLA (CF: LDSNCL70H05L219D)
</t>
  </si>
  <si>
    <t>ELLAS DI LADISA NICOLA (CF: LDSNCL70H05L219D)</t>
  </si>
  <si>
    <t xml:space="preserve">FORNITURA ENERGIA ELETTRICA 2022 - SEDI ADE PIEMONTE IN REGIME DI SALVAGUARDIA </t>
  </si>
  <si>
    <t xml:space="preserve">ENEL ENERGIA SPA (CF: 06655971007)
</t>
  </si>
  <si>
    <t>ENEL ENERGIA SPA (CF: 06655971007)</t>
  </si>
  <si>
    <t>Servizio di manutenzione ordinaria programmata e non programmata di due gruppi frigo Trane presso lâ€™immobile di Torino - Strada Antica di Collegno 259, parti comuni</t>
  </si>
  <si>
    <t>Spurgo fossa biologica presso lâ€™Ufficio Territoriale di Rivoli â€“Autorizzazione pagamento a consuntivo.</t>
  </si>
  <si>
    <t xml:space="preserve">ENZO SPURGHI DI BELLANTE VINCENZO (CF: BLLVCN63T17G273Z)
</t>
  </si>
  <si>
    <t>ENZO SPURGHI DI BELLANTE VINCENZO (CF: BLLVCN63T17G273Z)</t>
  </si>
  <si>
    <t>Fornitura e consegna di tre aste portabandiere presso lâ€™Ufficio Territoriale di Moncalieri con sede in corso Savona 16, Moncalieri</t>
  </si>
  <si>
    <t xml:space="preserve">FAGGIONATO ROBERTO (CF: FGGRRT74M13F464Y)
</t>
  </si>
  <si>
    <t>FAGGIONATO ROBERTO (CF: FGGRRT74M13F464Y)</t>
  </si>
  <si>
    <t xml:space="preserve">CONTRATTO DI FORNITURA E CONSEGNA AL PIANO DI 50 CONDIZIONATORI PORTATILI PER GLI UFFICI DELLâ€™AGENZIA DELLE ENTRATE DEL PIEMONTE </t>
  </si>
  <si>
    <t xml:space="preserve">LAITECH SRL (CF: 14329411004)
</t>
  </si>
  <si>
    <t>LAITECH SRL (CF: 14329411004)</t>
  </si>
  <si>
    <t>Manutenzione serramenti vari della Direzione Regionale</t>
  </si>
  <si>
    <t xml:space="preserve">M.P.M. FALEGNAMERIA ARTIGIANALE (CF: 05658690010)
</t>
  </si>
  <si>
    <t>M.P.M. FALEGNAMERIA ARTIGIANALE (CF: 05658690010)</t>
  </si>
  <si>
    <t>Riparazione tapparelle UPT Torino</t>
  </si>
  <si>
    <t>Noleggio fotocopiatrici - CONSIP 1 lotto 2 LUGLIO 2022</t>
  </si>
  <si>
    <t>Servizio di manutenzione aree verdi presso lâ€™Ufficio di Ivrea</t>
  </si>
  <si>
    <t xml:space="preserve">ARTE PIETRA CANAVESANA SRL (CF: 10079810015)
</t>
  </si>
  <si>
    <t>ARTE PIETRA CANAVESANA SRL (CF: 10079810015)</t>
  </si>
  <si>
    <t>Manutenzione gruppo frigo Direzione Regionale - Ordine a consuntivo</t>
  </si>
  <si>
    <t xml:space="preserve">FRICDO DI CLAUDIO SCIORTINO (CF: SCRCLD67R06L219K)
</t>
  </si>
  <si>
    <t>FRICDO DI CLAUDIO SCIORTINO (CF: SCRCLD67R06L219K)</t>
  </si>
  <si>
    <t>SERVIZIO DI PULIZIA SEDI ADE PIEMONTE - PERIODO 1Â° FEBBRAIO 2022 - 6 APRILE 2026</t>
  </si>
  <si>
    <t xml:space="preserve">FORMULA SERVIZI SOCIETA' COOPERATIVA (CF: 00410120406)
</t>
  </si>
  <si>
    <t>FORMULA SERVIZI SOCIETA' COOPERATIVA (CF: 00410120406)</t>
  </si>
  <si>
    <t>Fornitura e posa di tende veneziane per la Direzione Provinciale I di Torino</t>
  </si>
  <si>
    <t xml:space="preserve">POR-TENDE SRL (CF: 09642250014)
</t>
  </si>
  <si>
    <t>POR-TENDE SRL (CF: 09642250014)</t>
  </si>
  <si>
    <t>Servizio di taglio erba, abbattimento di n. 2 alberi e relativo smaltimento. Ufficio Territoriale di Torino 3, Via Sidoli, 35</t>
  </si>
  <si>
    <t xml:space="preserve">COOPERATIVA SOCIALE DELL'ORSO BLU - ONLUS (CF: 01747390027)
</t>
  </si>
  <si>
    <t>COOPERATIVA SOCIALE DELL'ORSO BLU - ONLUS (CF: 01747390027)</t>
  </si>
  <si>
    <t>Fornitura targa in ottone incisa per Garante del Contribuente - Direzione Regionale del Piemonte</t>
  </si>
  <si>
    <t xml:space="preserve">CRITELLI SRL (CF: 08049200010)
</t>
  </si>
  <si>
    <t>CRITELLI SRL (CF: 08049200010)</t>
  </si>
  <si>
    <t>Rifacimento segnaletica parcheggi cortile presso la Direzione regionale del Piemonte</t>
  </si>
  <si>
    <t>Fornitura e consegna di pavimentazione antitrauma per il nido aziendale sito presso la Direzione regionale del Piemonte</t>
  </si>
  <si>
    <t xml:space="preserve">LUDOVICO S.R.L. (CF: 03624991208)
</t>
  </si>
  <si>
    <t>LUDOVICO S.R.L. (CF: 03624991208)</t>
  </si>
  <si>
    <t>Servizio di manutenzione aree verdi presso sede dellâ€™Ufficio Territoriale di Chivasso</t>
  </si>
  <si>
    <t xml:space="preserve">CAPIRONE CLAUDIO (CF: CPRCLD81D26E379Q)
</t>
  </si>
  <si>
    <t>CAPIRONE CLAUDIO (CF: CPRCLD81D26E379Q)</t>
  </si>
  <si>
    <t>Abbonamento on line SEAC â€œINFORMATIVA FISCALEâ€ - Abbonamento 2022</t>
  </si>
  <si>
    <t xml:space="preserve">SEAC SPA (CF: 00865310221)
</t>
  </si>
  <si>
    <t>SEAC SPA (CF: 00865310221)</t>
  </si>
  <si>
    <t>Sostituzione vetri stanza n. 27 al primo piano e aula Carignano al secondo piano dellâ€™immobile di corso Vinzaglio 8, Torino, sede della Direzione Regionale del Piemonte</t>
  </si>
  <si>
    <t>Fornitura e installazione di 1 ARGO LAN PRINTER â€“ per sistema elimina code per UT Alba.</t>
  </si>
  <si>
    <t xml:space="preserve">Manutenzione ed aggiornamento software strumentazione per lâ€™Ufficio  Provinciale di Torino â€“ Territorio. </t>
  </si>
  <si>
    <t xml:space="preserve">TOPCON POSITIONING ITALY SRL (CF: 00497480426)
</t>
  </si>
  <si>
    <t>TOPCON POSITIONING ITALY SRL (CF: 00497480426)</t>
  </si>
  <si>
    <t>Noleggio fotocopiatrici - CONSIP 1 lotto 2 AGOSTO 2022</t>
  </si>
  <si>
    <t>Intervento tecnico per utilizzo ponte radio per la gestione attivazione/disattivazione da remoto allarme impianto antintrusione presso la sede della DP Biella</t>
  </si>
  <si>
    <t>Servizio di manutenzione aree verdi presso lâ€™immobile di Torino - Strada Antica di Collegno 259, parti comuni, e presso la sede dell'Ufficio Territoriale di Torino 3</t>
  </si>
  <si>
    <t xml:space="preserve">SOCIETA' AGRICOLA NEW GARDEN S.S. (CF: 01705730016)
</t>
  </si>
  <si>
    <t>SOCIETA' AGRICOLA NEW GARDEN S.S. (CF: 01705730016)</t>
  </si>
  <si>
    <t>Intervento di ripristino funzionamento maniglie delle porte delle stanze presso la sede della Direzione provinciale di Biella</t>
  </si>
  <si>
    <t xml:space="preserve">CODA WALTER DI CODA MASSIMO E CODA ANDREA SNC (CF: 01496730027)
</t>
  </si>
  <si>
    <t>CODA WALTER DI CODA MASSIMO E CODA ANDREA SNC (CF: 01496730027)</t>
  </si>
  <si>
    <t>Sostituzione di vetrocamera con vetro antinfortunio stratificato con foro per condizionatore per n.9 finestre presso lâ€™Ufficio di Casale M.to.</t>
  </si>
  <si>
    <t xml:space="preserve">VETRARIA CASALESE DI SCAGLIOTTI FABRIZIO (CF: SCGFRZ70A23B885F)
</t>
  </si>
  <si>
    <t>VETRARIA CASALESE DI SCAGLIOTTI FABRIZIO (CF: SCGFRZ70A23B885F)</t>
  </si>
  <si>
    <t>Fornitura di barriera parafiato in plexiglas per il bancone di accettazione Front-office dellâ€™Ufficio territoriale di Moncalieri</t>
  </si>
  <si>
    <t xml:space="preserve">ALPEAT APPLICAZ. E LAVORAZ. (CF: 00455310011)
</t>
  </si>
  <si>
    <t>ALPEAT APPLICAZ. E LAVORAZ. (CF: 00455310011)</t>
  </si>
  <si>
    <t>Ordine fornitura pezzi mobili â€œannualitÃ  2023â€ Piemonte.</t>
  </si>
  <si>
    <t xml:space="preserve">ISTITUTO POLIGRAFICO E ZECCA DELLO STATO (CF: 00399810589)
</t>
  </si>
  <si>
    <t>ISTITUTO POLIGRAFICO E ZECCA DELLO STATO (CF: 00399810589)</t>
  </si>
  <si>
    <t>Riparazione tapparelle SPI Susa</t>
  </si>
  <si>
    <t xml:space="preserve">GIAI SERRAMENTI (CF: GIAGLI69M06L013P)
</t>
  </si>
  <si>
    <t>GIAI SERRAMENTI (CF: GIAGLI69M06L013P)</t>
  </si>
  <si>
    <t>Fornitura ed installazione di pareti per la realizzazione di nÂ° 5 stanze nel locale del F.O. del UT Cuneo a seguito del ridimensionamento dei locali della DP Cuneo.</t>
  </si>
  <si>
    <t>Fornitura targa commemorativa sala riunione UT MONCALIERI</t>
  </si>
  <si>
    <t xml:space="preserve">SEVERAL COPY SNC (CF: 01590210066)
</t>
  </si>
  <si>
    <t>SEVERAL COPY SNC (CF: 01590210066)</t>
  </si>
  <si>
    <t>Fornitura ed installazione di telecamere presso lo SPI DI NOVARA</t>
  </si>
  <si>
    <t xml:space="preserve">B.P SRL (CF: 01398370039)
</t>
  </si>
  <si>
    <t>B.P SRL (CF: 01398370039)</t>
  </si>
  <si>
    <t>Ordine fornitura e installazione di 1 ARGO SOLOMONITOR 43 â€“ per sistema elimina code per UT Torino 3.</t>
  </si>
  <si>
    <t>Trasporto in discarica di beni mobili giÃ  fuori uso presso la sede dellâ€™Ufficio provinciale â€“ Territorio del Verbano-Cusio-Ossola</t>
  </si>
  <si>
    <t>Fornitura, consegna e montaggio di n. 1 seduta operatore robusta per la Direzione Provinciale I di Torino.</t>
  </si>
  <si>
    <t xml:space="preserve">VIOLAUFFICIO DI ARCH. M. VIOLA (CF: VLIMRC66E11A859I)
</t>
  </si>
  <si>
    <t>VIOLAUFFICIO DI ARCH. M. VIOLA (CF: VLIMRC66E11A859I)</t>
  </si>
  <si>
    <t>Smaltimento rifiuti presenti presso lâ€™archivio storico regionale</t>
  </si>
  <si>
    <t xml:space="preserve">EFFE ERRE SRL (CF: 02639700018)
</t>
  </si>
  <si>
    <t>EFFE ERRE SRL (CF: 02639700018)</t>
  </si>
  <si>
    <t>Noleggio fotocopiatrici per alcuni Uffici della Direzione Regionale del Piemonte - CONSIP 1 lotto 2 SETTEMBRE 2022</t>
  </si>
  <si>
    <t>Fornitura materiale per area bimbi esterna, di competenza del nido Bimbi..Entrate</t>
  </si>
  <si>
    <t xml:space="preserve">LEROY MERLIN ITALIA SRL (CF: 05602710963)
</t>
  </si>
  <si>
    <t>LEROY MERLIN ITALIA SRL (CF: 05602710963)</t>
  </si>
  <si>
    <t>Fornitura e posizionamento di 8 estintori a polvere ABC carrellati kg 50 AB1C presso la Direzione Provinciale di Cuneo Via San Giovanni Bosco 13/b Cuneo.</t>
  </si>
  <si>
    <t xml:space="preserve">CSQ ESTINTORI S.R.L. (CF: 02144240682)
</t>
  </si>
  <si>
    <t>CSQ ESTINTORI S.R.L. (CF: 02144240682)</t>
  </si>
  <si>
    <t>Rinforzo pavimento sala ristoro piano terra della Direzione Regionale â€“ soluzione alternativa</t>
  </si>
  <si>
    <t>Contratto esecutivo dell'accordo quadro per la fornitura di mascherine FFP2 - lotto 2</t>
  </si>
  <si>
    <t xml:space="preserve">ITALIA VERDE SRL (CF: 13967751002)
</t>
  </si>
  <si>
    <t>ITALIA VERDE SRL (CF: 13967751002)</t>
  </si>
  <si>
    <t>FORNITURA N. 90 BUONI CARBURANTE PER MEZZI DI SERVIZIO IN USO A DR PIEMONTE IN ADESIONE AQ 1 CONSIP</t>
  </si>
  <si>
    <t xml:space="preserve">ITALIANA PETROLI SPA (GIÃ  TOTALERG S.P.A.) (CF: 00051570893)
</t>
  </si>
  <si>
    <t>ITALIANA PETROLI SPA (GIÃ  TOTALERG S.P.A.) (CF: 00051570893)</t>
  </si>
  <si>
    <t>Fornitura e consegna franco locali di 1 ARGO SOLOMONITOR 43 per sistema elimina code per Ufficio Territoriale Chivasso e di rotoli di carta termica sistema elimina code per gli uffici UPT/SPI di MondovÃ¬ e UPT/SPI di Alba</t>
  </si>
  <si>
    <t>Sedute dirigenziali</t>
  </si>
  <si>
    <t xml:space="preserve">MOSCHELLA SEDUTE SRL (CF: 01991400670)
</t>
  </si>
  <si>
    <t>MOSCHELLA SEDUTE SRL (CF: 01991400670)</t>
  </si>
  <si>
    <t>Manutenzione ordinaria della linea vita presso il Palazzo degli Uffici Finanziari sito in Corso Bolzano 30, Torino â€“ Contratto triennale.</t>
  </si>
  <si>
    <t xml:space="preserve">BLUGESTIAM SRL (CF: 03976120042)
</t>
  </si>
  <si>
    <t>BLUGESTIAM SRL (CF: 03976120042)</t>
  </si>
  <si>
    <t>Fornitura ed installazione di un montascale per disabili, previa rimozione e smaltimento del preesistente, presso lâ€™Ufficio territoriale di Chivasso.</t>
  </si>
  <si>
    <t xml:space="preserve">SIL.MA ASCENSORI DI BATTAGLIO ROBERTO (CF: 09068870014)
</t>
  </si>
  <si>
    <t>SIL.MA ASCENSORI DI BATTAGLIO ROBERTO (CF: 09068870014)</t>
  </si>
  <si>
    <t>Ripristino dellâ€™intonaco esistente, danneggiato da infiltrazioni, al piano terra dellâ€™edificio sede dellâ€™Ufficio provinciale â€“ Territorio di Asti, sito in via Bocca 12, Asti â€“ Oneri ex D.Lgs. 81/2008</t>
  </si>
  <si>
    <t>Servizio di verifica biennale degli impianti elevatori, degli impianti di messa a terra e dei dispositivi di protezione contro le scariche atmosferiche presso gli Uffici della Direzione regionale del Piemonte dellâ€™Agenzia delle Entrate</t>
  </si>
  <si>
    <t>CONTRATTO ESECUTIVO FORNITURA TONER RIGENERATI/RICOSTRUITI STAMPANTI A MAGGIOR DIFFUSIONE PER GLI UFFICI DELLâ€™AGENZIA DELLE ENTRATE â€“ LOTTO N. 5</t>
  </si>
  <si>
    <t xml:space="preserve">ERREBIAN SPA (CF: 08397890586)
</t>
  </si>
  <si>
    <t>ERREBIAN SPA (CF: 08397890586)</t>
  </si>
  <si>
    <t>Fornitura di cartelli per lâ€™ufficio dellâ€™Agenzia delle Entrate DP di Verbania via Quarantadue Martiri, 153 Verbania.</t>
  </si>
  <si>
    <t xml:space="preserve">S.A.N.T.I. SRL (CF: 02039770272)
</t>
  </si>
  <si>
    <t>S.A.N.T.I. SRL (CF: 02039770272)</t>
  </si>
  <si>
    <t>FORNITURA TRE ZERBINI PER ESTERNI DP I TO</t>
  </si>
  <si>
    <t xml:space="preserve">TORINO ZERBINI SRL (CF: 12260160010)
</t>
  </si>
  <si>
    <t>TORINO ZERBINI SRL (CF: 12260160010)</t>
  </si>
  <si>
    <t>Fornitura e consegna di due aste portabandiere presso lâ€™Ufficio Territoriale di Torino 3 e di bandiere per Uffici Vari presso la Direzione Regionale Piemonte.</t>
  </si>
  <si>
    <t xml:space="preserve">SAVENT SRL (CF: 13246131000)
</t>
  </si>
  <si>
    <t>SAVENT SRL (CF: 13246131000)</t>
  </si>
  <si>
    <t>Lavori di imbiancatura stanze presso lo stabile di Corso Bolzano 30 - Torino, sede della Direzione provinciale I di Torino</t>
  </si>
  <si>
    <t>Intervento urgente di spurgo canale fognario in seguito a bagno otturato presso la sede dellâ€™Ufficio territoriale di Rivoli - Autorizzazione pagamento a consuntivo</t>
  </si>
  <si>
    <t>Fornitura e posa in opera di n. 6 passatoie antiscivolo. Apertura e sostituzione di n. 2 serrature per le porte di accesso al sottotetto del 5^ piano scale â€œBâ€ e â€œCâ€ dello stabile di Corso Bolzano 30, Torino â€“ Autorizzazione pagamento a consuntivo.</t>
  </si>
  <si>
    <t>Smaltimento di beni mobili in fuori uso presenti presso Direzione Regionale del Piemonte.</t>
  </si>
  <si>
    <t>Intervento di sostituzione chiudi porta aereo ingresso dipendenti presso la sede della Direzione provinciale di Biella.</t>
  </si>
  <si>
    <t xml:space="preserve">COSTRUZIONI METALLICHE RPG SRL (CF: 02734880020)
</t>
  </si>
  <si>
    <t>COSTRUZIONI METALLICHE RPG SRL (CF: 02734880020)</t>
  </si>
  <si>
    <t>Servizio di fermo macchina, sgombero neve mediante mezzi meccanici e spargimento sale per la stagione invernale 2022/2023 presso le parti comuni dellâ€™immobile di Torino, Strada Antica di Collegno 259</t>
  </si>
  <si>
    <t>Convenzionamento per conferimento in discarica di beni fuori uso a seguito di riorganizzazione dellâ€™Ufficio territoriale di Acqui Terme e dellâ€™Area Servizi di PubblicitÃ  immobiliare di Acqui Terme</t>
  </si>
  <si>
    <t xml:space="preserve">SRT SPA SOCIETÃ  PUBBLICA PER RECUPERO E TRATTAMENTO RIFIUTI (CF: 02021740069)
</t>
  </si>
  <si>
    <t>SRT SPA SOCIETÃ  PUBBLICA PER RECUPERO E TRATTAMENTO RIFIUTI (CF: 02021740069)</t>
  </si>
  <si>
    <t>Servizio di trasporto per conferimento in discarica di beni fuori uso a seguito di riorganizzazione dellâ€™Ufficio territoriale di Acqui Terme e dellâ€™Area Servizi di PubblicitÃ  immobiliare di Acqui Terme</t>
  </si>
  <si>
    <t xml:space="preserve">ECONET S.R.L. (CF: 02103850067)
</t>
  </si>
  <si>
    <t>ECONET S.R.L. (CF: 02103850067)</t>
  </si>
  <si>
    <t>Rimozione guano volatili e disinfezione locali interessati sotto tetto Direzione Regionale del Piemonte e Ufficio Provinciale di Torino.</t>
  </si>
  <si>
    <t xml:space="preserve">BIOSANIFICAZIONI SRL (CF: 02063220038)
</t>
  </si>
  <si>
    <t>BIOSANIFICAZIONI SRL (CF: 02063220038)</t>
  </si>
  <si>
    <t>Interventi per disotturazione scarichi dei bagni al piano terra presso la sede della Direzione regionale del Piemonte, corso Vinzaglio 8, Torino</t>
  </si>
  <si>
    <t xml:space="preserve">MOLE SERVIZI DI REBEGEA MIHAI ADRIAN (CF: RBGMDR81A04Z129I)
</t>
  </si>
  <si>
    <t>MOLE SERVIZI DI REBEGEA MIHAI ADRIAN (CF: RBGMDR81A04Z129I)</t>
  </si>
  <si>
    <t>Servizio di assistenza e manutenzione programmata e non programmata dellâ€™impianto antincendio presso lo stabile di Corso Bolzano 30, Torino - Periodo 01/06/2022 - 30/11/2022</t>
  </si>
  <si>
    <t>Un abbonamento mensile GTT per DP II TO</t>
  </si>
  <si>
    <t xml:space="preserve">GTT - GRUPPO TORINESE TRASPORTI SPA (CF: 08555280018)
</t>
  </si>
  <si>
    <t>GTT - GRUPPO TORINESE TRASPORTI SPA (CF: 08555280018)</t>
  </si>
  <si>
    <t>Lavori di manutenzione pavimenti del 2Â° piano DR</t>
  </si>
  <si>
    <t xml:space="preserve">EDILG DI GROSSO EMILIO (CF: GRSMLE78T16F335R)
</t>
  </si>
  <si>
    <t>EDILG DI GROSSO EMILIO (CF: GRSMLE78T16F335R)</t>
  </si>
  <si>
    <t>Noleggio fotocopiatrici per alcuni Uffici della Direzione Regionale del Piemonte - CONSIP 1 lotto 2 NOVEMBRE 2022</t>
  </si>
  <si>
    <t>Acquisto n. 2 vetrine Rudsta 80X37X120 antracite per la Direzione regionale del Piemonte</t>
  </si>
  <si>
    <t xml:space="preserve">IKEA ITALIA RETAIL S.R.L. (CF: 11574560154)
</t>
  </si>
  <si>
    <t>IKEA ITALIA RETAIL S.R.L. (CF: 11574560154)</t>
  </si>
  <si>
    <t>FORNITURA ARREDI A NORMA PER OTTO UFFICI DIRIGENZIALI</t>
  </si>
  <si>
    <t xml:space="preserve">ARREDAMENTI GOTI -SRL (CF: 01944600475)
</t>
  </si>
  <si>
    <t>ARREDAMENTI GOTI -SRL (CF: 01944600475)</t>
  </si>
  <si>
    <t>Manutenzione controsoffitto SPI Torino</t>
  </si>
  <si>
    <t>Verifica funzionale di n. 38 defibrillatori life point aed-pro e fornitura di 34 muletti sostitutivi presso uffici Agenzia delle Entrate del Piemonte.</t>
  </si>
  <si>
    <t xml:space="preserve">PERETTI SRL (CF: 09577741219)
</t>
  </si>
  <si>
    <t>PERETTI SRL (CF: 09577741219)</t>
  </si>
  <si>
    <t>Riparazione porta danneggiata stanza 1 piano terra front-office Ufficio provinciale â€“ Territorio di Torino.</t>
  </si>
  <si>
    <t>integrazione impianto controllo accessi DR PIEMONTE</t>
  </si>
  <si>
    <t>Manutenzione compattati Direzione Provinciale di Biella</t>
  </si>
  <si>
    <t>Lavori di manutenzione straordinaria su impianto archivio compattato elettrico presso il quarto piano dellâ€™immobile sito in corso Bolzano 30, sede dellâ€™Agenzia delle Entrate â€“ Direzione Provinciale I di Torino</t>
  </si>
  <si>
    <t xml:space="preserve">ADDICALCO SOC. R.L. (CF: 09534370151)
</t>
  </si>
  <si>
    <t>ADDICALCO SOC. R.L. (CF: 09534370151)</t>
  </si>
  <si>
    <t>SERVIZIO DI PORTIERATO PER Lâ€™UFFICIO PROVINCIALE TERRITORIO DI ALESSANDRIA E PER LA DIREZIONE PROVINCIALE DI VERCELLI</t>
  </si>
  <si>
    <t xml:space="preserve">SECURITE' SRL (CF: 11537111004)
</t>
  </si>
  <si>
    <t>SECURITE' SRL (CF: 11537111004)</t>
  </si>
  <si>
    <t>Lavori urgenti di messa in sicurezza cancello in ferro presso lâ€™Ufficio di Casale M.to</t>
  </si>
  <si>
    <t xml:space="preserve">GI.NI.FO. SOCIETA' A RESPONSABILITA' LIMITATA SEMPLIFICATA (CF: 02598460026)
</t>
  </si>
  <si>
    <t>GI.NI.FO. SOCIETA' A RESPONSABILITA' LIMITATA SEMPLIFICATA (CF: 02598460026)</t>
  </si>
  <si>
    <t>Restauro e riparazione serramenti in legno al primo piano dellâ€™immobile sede della Direzione regionale del Piemonte</t>
  </si>
  <si>
    <t>Ordine sostituzione di n.2 nottolini delle porte di accesso ai locali macchina degli ascensori n.2 e 7, riparazione della maniglia US n.13 parti comuni dellâ€™immobile sede della DP I Torino stabile di Corso Bolzano 30, Torino.</t>
  </si>
  <si>
    <t>Servizio di assistenza e manutenzione programmata e non programmata degli impianti di evacuazione, di rilevazione fumi e antincendio - Ripristino e manutenzione impianto fotovoltaico - Stabile di Corso Bolzano 30, Torino</t>
  </si>
  <si>
    <t xml:space="preserve">ELECTROCABLA S.R.L. (CF: 08627420014)
</t>
  </si>
  <si>
    <t>Interventi a consuntivo impianto videosorveglianza presso la Direzione Regionale del Piemonte, Corso Vinzaglio 8, Torino.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</si>
</sst>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"6621248AB1"</f>
        <v>6621248AB1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42491</v>
      </c>
      <c r="J3" s="2">
        <v>42855</v>
      </c>
      <c r="K3">
        <v>113647.94</v>
      </c>
    </row>
    <row r="4" spans="1:11" x14ac:dyDescent="0.25">
      <c r="A4" t="str">
        <f>"6585870FD6"</f>
        <v>6585870FD6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19</v>
      </c>
      <c r="G4" t="s">
        <v>20</v>
      </c>
      <c r="H4">
        <v>0</v>
      </c>
      <c r="I4" s="2">
        <v>42461</v>
      </c>
      <c r="J4" s="2">
        <v>42825</v>
      </c>
      <c r="K4">
        <v>492039.41</v>
      </c>
    </row>
    <row r="5" spans="1:11" x14ac:dyDescent="0.25">
      <c r="A5" t="str">
        <f>"6725209A06"</f>
        <v>6725209A06</v>
      </c>
      <c r="B5" t="str">
        <f t="shared" si="0"/>
        <v>06363391001</v>
      </c>
      <c r="C5" t="s">
        <v>16</v>
      </c>
      <c r="D5" t="s">
        <v>22</v>
      </c>
      <c r="E5" t="s">
        <v>18</v>
      </c>
      <c r="F5" s="1" t="s">
        <v>23</v>
      </c>
      <c r="G5" t="s">
        <v>24</v>
      </c>
      <c r="H5">
        <v>7194245.46</v>
      </c>
      <c r="I5" s="2">
        <v>42552</v>
      </c>
      <c r="J5" s="2">
        <v>43852</v>
      </c>
      <c r="K5">
        <v>6838545.21</v>
      </c>
    </row>
    <row r="6" spans="1:11" x14ac:dyDescent="0.25">
      <c r="A6" t="str">
        <f>"Z221C43544"</f>
        <v>Z221C43544</v>
      </c>
      <c r="B6" t="str">
        <f t="shared" si="0"/>
        <v>06363391001</v>
      </c>
      <c r="C6" t="s">
        <v>16</v>
      </c>
      <c r="D6" t="s">
        <v>25</v>
      </c>
      <c r="E6" t="s">
        <v>18</v>
      </c>
      <c r="F6" s="1" t="s">
        <v>26</v>
      </c>
      <c r="G6" t="s">
        <v>27</v>
      </c>
      <c r="H6">
        <v>21002.400000000001</v>
      </c>
      <c r="I6" s="2">
        <v>42826</v>
      </c>
      <c r="J6" s="2">
        <v>44651</v>
      </c>
      <c r="K6">
        <v>21940.99</v>
      </c>
    </row>
    <row r="7" spans="1:11" x14ac:dyDescent="0.25">
      <c r="A7" t="str">
        <f>"Z841D49E84"</f>
        <v>Z841D49E84</v>
      </c>
      <c r="B7" t="str">
        <f t="shared" si="0"/>
        <v>06363391001</v>
      </c>
      <c r="C7" t="s">
        <v>16</v>
      </c>
      <c r="D7" t="s">
        <v>28</v>
      </c>
      <c r="E7" t="s">
        <v>18</v>
      </c>
      <c r="F7" s="1" t="s">
        <v>26</v>
      </c>
      <c r="G7" t="s">
        <v>27</v>
      </c>
      <c r="H7">
        <v>1750.2</v>
      </c>
      <c r="I7" s="2">
        <v>42767</v>
      </c>
      <c r="J7" s="2">
        <v>44592</v>
      </c>
      <c r="K7">
        <v>1662.69</v>
      </c>
    </row>
    <row r="8" spans="1:11" x14ac:dyDescent="0.25">
      <c r="A8" t="str">
        <f>"697692871E"</f>
        <v>697692871E</v>
      </c>
      <c r="B8" t="str">
        <f t="shared" si="0"/>
        <v>06363391001</v>
      </c>
      <c r="C8" t="s">
        <v>16</v>
      </c>
      <c r="D8" t="s">
        <v>29</v>
      </c>
      <c r="E8" t="s">
        <v>18</v>
      </c>
      <c r="F8" s="1" t="s">
        <v>19</v>
      </c>
      <c r="G8" t="s">
        <v>20</v>
      </c>
      <c r="H8">
        <v>0</v>
      </c>
      <c r="I8" s="2">
        <v>42780</v>
      </c>
      <c r="J8" s="2">
        <v>43190</v>
      </c>
      <c r="K8">
        <v>510384.15</v>
      </c>
    </row>
    <row r="9" spans="1:11" x14ac:dyDescent="0.25">
      <c r="A9" t="str">
        <f>"701151660A"</f>
        <v>701151660A</v>
      </c>
      <c r="B9" t="str">
        <f t="shared" si="0"/>
        <v>06363391001</v>
      </c>
      <c r="C9" t="s">
        <v>16</v>
      </c>
      <c r="D9" t="s">
        <v>30</v>
      </c>
      <c r="E9" t="s">
        <v>18</v>
      </c>
      <c r="F9" s="1" t="s">
        <v>19</v>
      </c>
      <c r="G9" t="s">
        <v>20</v>
      </c>
      <c r="H9">
        <v>0</v>
      </c>
      <c r="I9" s="2">
        <v>42807</v>
      </c>
      <c r="J9" s="2">
        <v>43220</v>
      </c>
      <c r="K9">
        <v>154775.32999999999</v>
      </c>
    </row>
    <row r="10" spans="1:11" x14ac:dyDescent="0.25">
      <c r="A10" t="str">
        <f>"Z441E05435"</f>
        <v>Z441E05435</v>
      </c>
      <c r="B10" t="str">
        <f t="shared" si="0"/>
        <v>06363391001</v>
      </c>
      <c r="C10" t="s">
        <v>16</v>
      </c>
      <c r="D10" t="s">
        <v>31</v>
      </c>
      <c r="E10" t="s">
        <v>18</v>
      </c>
      <c r="F10" s="1" t="s">
        <v>26</v>
      </c>
      <c r="G10" t="s">
        <v>27</v>
      </c>
      <c r="H10">
        <v>1750.2</v>
      </c>
      <c r="I10" s="2">
        <v>42824</v>
      </c>
      <c r="J10" s="2">
        <v>44651</v>
      </c>
      <c r="K10">
        <v>1926.94</v>
      </c>
    </row>
    <row r="11" spans="1:11" x14ac:dyDescent="0.25">
      <c r="A11" t="str">
        <f>"Z301E7B31F"</f>
        <v>Z301E7B31F</v>
      </c>
      <c r="B11" t="str">
        <f t="shared" si="0"/>
        <v>06363391001</v>
      </c>
      <c r="C11" t="s">
        <v>16</v>
      </c>
      <c r="D11" t="s">
        <v>32</v>
      </c>
      <c r="E11" t="s">
        <v>18</v>
      </c>
      <c r="F11" s="1" t="s">
        <v>26</v>
      </c>
      <c r="G11" t="s">
        <v>27</v>
      </c>
      <c r="H11">
        <v>7000.8</v>
      </c>
      <c r="I11" s="2">
        <v>42870</v>
      </c>
      <c r="J11" s="2">
        <v>44696</v>
      </c>
      <c r="K11">
        <v>7413.54</v>
      </c>
    </row>
    <row r="12" spans="1:11" x14ac:dyDescent="0.25">
      <c r="A12" t="str">
        <f>"ZDE1ED291B"</f>
        <v>ZDE1ED291B</v>
      </c>
      <c r="B12" t="str">
        <f t="shared" si="0"/>
        <v>06363391001</v>
      </c>
      <c r="C12" t="s">
        <v>16</v>
      </c>
      <c r="D12" t="s">
        <v>33</v>
      </c>
      <c r="E12" t="s">
        <v>18</v>
      </c>
      <c r="F12" s="1" t="s">
        <v>26</v>
      </c>
      <c r="G12" t="s">
        <v>27</v>
      </c>
      <c r="H12">
        <v>15751.8</v>
      </c>
      <c r="I12" s="2">
        <v>43040</v>
      </c>
      <c r="J12" s="2">
        <v>44865</v>
      </c>
      <c r="K12">
        <v>16834.169999999998</v>
      </c>
    </row>
    <row r="13" spans="1:11" x14ac:dyDescent="0.25">
      <c r="A13" t="str">
        <f>"ZC91FAFADC"</f>
        <v>ZC91FAFADC</v>
      </c>
      <c r="B13" t="str">
        <f t="shared" si="0"/>
        <v>06363391001</v>
      </c>
      <c r="C13" t="s">
        <v>16</v>
      </c>
      <c r="D13" t="s">
        <v>34</v>
      </c>
      <c r="E13" t="s">
        <v>18</v>
      </c>
      <c r="F13" s="1" t="s">
        <v>26</v>
      </c>
      <c r="G13" t="s">
        <v>27</v>
      </c>
      <c r="H13">
        <v>8751</v>
      </c>
      <c r="I13" s="2">
        <v>43040</v>
      </c>
      <c r="J13" s="2">
        <v>44864</v>
      </c>
      <c r="K13">
        <v>8751.2000000000007</v>
      </c>
    </row>
    <row r="14" spans="1:11" x14ac:dyDescent="0.25">
      <c r="A14" t="str">
        <f>"ZD4213269F"</f>
        <v>ZD4213269F</v>
      </c>
      <c r="B14" t="str">
        <f t="shared" si="0"/>
        <v>06363391001</v>
      </c>
      <c r="C14" t="s">
        <v>16</v>
      </c>
      <c r="D14" t="s">
        <v>35</v>
      </c>
      <c r="E14" t="s">
        <v>18</v>
      </c>
      <c r="F14" s="1" t="s">
        <v>36</v>
      </c>
      <c r="G14" t="s">
        <v>37</v>
      </c>
      <c r="H14">
        <v>12728.4</v>
      </c>
      <c r="I14" s="2">
        <v>43192</v>
      </c>
      <c r="J14" s="2">
        <v>45016</v>
      </c>
      <c r="K14">
        <v>12091.5</v>
      </c>
    </row>
    <row r="15" spans="1:11" x14ac:dyDescent="0.25">
      <c r="A15" t="str">
        <f>"7136686398"</f>
        <v>7136686398</v>
      </c>
      <c r="B15" t="str">
        <f t="shared" si="0"/>
        <v>06363391001</v>
      </c>
      <c r="C15" t="s">
        <v>16</v>
      </c>
      <c r="D15" t="s">
        <v>38</v>
      </c>
      <c r="E15" t="s">
        <v>39</v>
      </c>
      <c r="F15" s="1" t="s">
        <v>40</v>
      </c>
      <c r="G15" t="s">
        <v>41</v>
      </c>
      <c r="H15">
        <v>77697.72</v>
      </c>
      <c r="I15" s="2">
        <v>43092</v>
      </c>
      <c r="J15" s="2">
        <v>43456</v>
      </c>
      <c r="K15">
        <v>70623.350000000006</v>
      </c>
    </row>
    <row r="16" spans="1:11" x14ac:dyDescent="0.25">
      <c r="A16" t="str">
        <f>"Z55205CBD0"</f>
        <v>Z55205CBD0</v>
      </c>
      <c r="B16" t="str">
        <f t="shared" si="0"/>
        <v>06363391001</v>
      </c>
      <c r="C16" t="s">
        <v>16</v>
      </c>
      <c r="D16" t="s">
        <v>42</v>
      </c>
      <c r="E16" t="s">
        <v>18</v>
      </c>
      <c r="F16" s="1" t="s">
        <v>36</v>
      </c>
      <c r="G16" t="s">
        <v>37</v>
      </c>
      <c r="H16">
        <v>10607</v>
      </c>
      <c r="I16" s="2">
        <v>43101</v>
      </c>
      <c r="J16" s="2">
        <v>44494</v>
      </c>
      <c r="K16">
        <v>10606.81</v>
      </c>
    </row>
    <row r="17" spans="1:11" x14ac:dyDescent="0.25">
      <c r="A17" t="str">
        <f>"74214652A9"</f>
        <v>74214652A9</v>
      </c>
      <c r="B17" t="str">
        <f t="shared" si="0"/>
        <v>06363391001</v>
      </c>
      <c r="C17" t="s">
        <v>16</v>
      </c>
      <c r="D17" t="s">
        <v>43</v>
      </c>
      <c r="E17" t="s">
        <v>18</v>
      </c>
      <c r="F17" s="1" t="s">
        <v>44</v>
      </c>
      <c r="G17" t="s">
        <v>45</v>
      </c>
      <c r="H17">
        <v>0</v>
      </c>
      <c r="I17" s="2">
        <v>43252</v>
      </c>
      <c r="J17" s="2">
        <v>43616</v>
      </c>
      <c r="K17">
        <v>548925.99</v>
      </c>
    </row>
    <row r="18" spans="1:11" x14ac:dyDescent="0.25">
      <c r="A18" t="str">
        <f>"ZB022F4844"</f>
        <v>ZB022F4844</v>
      </c>
      <c r="B18" t="str">
        <f t="shared" si="0"/>
        <v>06363391001</v>
      </c>
      <c r="C18" t="s">
        <v>16</v>
      </c>
      <c r="D18" t="s">
        <v>46</v>
      </c>
      <c r="E18" t="s">
        <v>18</v>
      </c>
      <c r="F18" s="1" t="s">
        <v>26</v>
      </c>
      <c r="G18" t="s">
        <v>27</v>
      </c>
      <c r="H18">
        <v>11258.4</v>
      </c>
      <c r="I18" s="2">
        <v>43187</v>
      </c>
      <c r="J18" s="2">
        <v>45012</v>
      </c>
      <c r="K18">
        <v>10132.56</v>
      </c>
    </row>
    <row r="19" spans="1:11" x14ac:dyDescent="0.25">
      <c r="A19" t="str">
        <f>"Z19246C8E7"</f>
        <v>Z19246C8E7</v>
      </c>
      <c r="B19" t="str">
        <f t="shared" si="0"/>
        <v>06363391001</v>
      </c>
      <c r="C19" t="s">
        <v>16</v>
      </c>
      <c r="D19" t="s">
        <v>47</v>
      </c>
      <c r="E19" t="s">
        <v>18</v>
      </c>
      <c r="F19" s="1" t="s">
        <v>26</v>
      </c>
      <c r="G19" t="s">
        <v>27</v>
      </c>
      <c r="H19">
        <v>16887.599999999999</v>
      </c>
      <c r="I19" s="2">
        <v>43374</v>
      </c>
      <c r="J19" s="2">
        <v>45199</v>
      </c>
      <c r="K19">
        <v>14354.46</v>
      </c>
    </row>
    <row r="20" spans="1:11" x14ac:dyDescent="0.25">
      <c r="A20" t="str">
        <f>"Z72241EC2A"</f>
        <v>Z72241EC2A</v>
      </c>
      <c r="B20" t="str">
        <f t="shared" si="0"/>
        <v>06363391001</v>
      </c>
      <c r="C20" t="s">
        <v>16</v>
      </c>
      <c r="D20" t="s">
        <v>48</v>
      </c>
      <c r="E20" t="s">
        <v>49</v>
      </c>
      <c r="F20" s="1" t="s">
        <v>50</v>
      </c>
      <c r="G20" t="s">
        <v>51</v>
      </c>
      <c r="H20">
        <v>10800</v>
      </c>
      <c r="I20" s="2">
        <v>43256</v>
      </c>
      <c r="J20" s="2">
        <v>44716</v>
      </c>
      <c r="K20">
        <v>12291.81</v>
      </c>
    </row>
    <row r="21" spans="1:11" x14ac:dyDescent="0.25">
      <c r="A21" t="str">
        <f>"Z2B25F15ED"</f>
        <v>Z2B25F15ED</v>
      </c>
      <c r="B21" t="str">
        <f t="shared" si="0"/>
        <v>06363391001</v>
      </c>
      <c r="C21" t="s">
        <v>16</v>
      </c>
      <c r="D21" t="s">
        <v>52</v>
      </c>
      <c r="E21" t="s">
        <v>18</v>
      </c>
      <c r="F21" s="1" t="s">
        <v>26</v>
      </c>
      <c r="G21" t="s">
        <v>27</v>
      </c>
      <c r="H21">
        <v>11258.4</v>
      </c>
      <c r="I21" s="2">
        <v>43466</v>
      </c>
      <c r="J21" s="2">
        <v>45291</v>
      </c>
      <c r="K21">
        <v>8443.7999999999993</v>
      </c>
    </row>
    <row r="22" spans="1:11" x14ac:dyDescent="0.25">
      <c r="A22" t="str">
        <f>"Z4C260B4BC"</f>
        <v>Z4C260B4BC</v>
      </c>
      <c r="B22" t="str">
        <f t="shared" si="0"/>
        <v>06363391001</v>
      </c>
      <c r="C22" t="s">
        <v>16</v>
      </c>
      <c r="D22" t="s">
        <v>53</v>
      </c>
      <c r="E22" t="s">
        <v>49</v>
      </c>
      <c r="F22" s="1" t="s">
        <v>54</v>
      </c>
      <c r="G22" t="s">
        <v>41</v>
      </c>
      <c r="H22">
        <v>8334.0300000000007</v>
      </c>
      <c r="I22" s="2">
        <v>43441</v>
      </c>
      <c r="J22" s="2">
        <v>43496</v>
      </c>
      <c r="K22">
        <v>6555.55</v>
      </c>
    </row>
    <row r="23" spans="1:11" x14ac:dyDescent="0.25">
      <c r="A23" t="str">
        <f>"ZBE2682814"</f>
        <v>ZBE2682814</v>
      </c>
      <c r="B23" t="str">
        <f t="shared" si="0"/>
        <v>06363391001</v>
      </c>
      <c r="C23" t="s">
        <v>16</v>
      </c>
      <c r="D23" t="s">
        <v>55</v>
      </c>
      <c r="E23" t="s">
        <v>18</v>
      </c>
      <c r="F23" s="1" t="s">
        <v>26</v>
      </c>
      <c r="G23" t="s">
        <v>27</v>
      </c>
      <c r="H23">
        <v>31898.799999999999</v>
      </c>
      <c r="I23" s="2">
        <v>43525</v>
      </c>
      <c r="J23" s="2">
        <v>45351</v>
      </c>
      <c r="K23">
        <v>23924.23</v>
      </c>
    </row>
    <row r="24" spans="1:11" x14ac:dyDescent="0.25">
      <c r="A24" t="str">
        <f>"7810895A74"</f>
        <v>7810895A74</v>
      </c>
      <c r="B24" t="str">
        <f t="shared" si="0"/>
        <v>06363391001</v>
      </c>
      <c r="C24" t="s">
        <v>16</v>
      </c>
      <c r="D24" t="s">
        <v>56</v>
      </c>
      <c r="E24" t="s">
        <v>18</v>
      </c>
      <c r="F24" s="1" t="s">
        <v>57</v>
      </c>
      <c r="G24" t="s">
        <v>58</v>
      </c>
      <c r="H24">
        <v>0</v>
      </c>
      <c r="I24" s="2">
        <v>43586</v>
      </c>
      <c r="J24" s="2">
        <v>44135</v>
      </c>
      <c r="K24">
        <v>1628920.27</v>
      </c>
    </row>
    <row r="25" spans="1:11" x14ac:dyDescent="0.25">
      <c r="A25" t="str">
        <f>"Z7E278840F"</f>
        <v>Z7E278840F</v>
      </c>
      <c r="B25" t="str">
        <f t="shared" si="0"/>
        <v>06363391001</v>
      </c>
      <c r="C25" t="s">
        <v>16</v>
      </c>
      <c r="D25" t="s">
        <v>59</v>
      </c>
      <c r="E25" t="s">
        <v>18</v>
      </c>
      <c r="F25" s="1" t="s">
        <v>60</v>
      </c>
      <c r="G25" t="s">
        <v>61</v>
      </c>
      <c r="H25">
        <v>12321</v>
      </c>
      <c r="I25" s="2">
        <v>43536</v>
      </c>
      <c r="J25" s="2">
        <v>45382</v>
      </c>
      <c r="K25">
        <v>8268.52</v>
      </c>
    </row>
    <row r="26" spans="1:11" x14ac:dyDescent="0.25">
      <c r="A26" t="str">
        <f>"Z0726FEA35"</f>
        <v>Z0726FEA35</v>
      </c>
      <c r="B26" t="str">
        <f t="shared" si="0"/>
        <v>06363391001</v>
      </c>
      <c r="C26" t="s">
        <v>16</v>
      </c>
      <c r="D26" t="s">
        <v>62</v>
      </c>
      <c r="E26" t="s">
        <v>18</v>
      </c>
      <c r="F26" s="1" t="s">
        <v>60</v>
      </c>
      <c r="G26" t="s">
        <v>61</v>
      </c>
      <c r="H26">
        <v>3944.64</v>
      </c>
      <c r="I26" s="2">
        <v>43521</v>
      </c>
      <c r="J26" s="2">
        <v>44981</v>
      </c>
      <c r="K26">
        <v>3254.33</v>
      </c>
    </row>
    <row r="27" spans="1:11" x14ac:dyDescent="0.25">
      <c r="A27" t="str">
        <f>"Z6828CD17A"</f>
        <v>Z6828CD17A</v>
      </c>
      <c r="B27" t="str">
        <f t="shared" si="0"/>
        <v>06363391001</v>
      </c>
      <c r="C27" t="s">
        <v>16</v>
      </c>
      <c r="D27" t="s">
        <v>63</v>
      </c>
      <c r="E27" t="s">
        <v>49</v>
      </c>
      <c r="F27" s="1" t="s">
        <v>64</v>
      </c>
      <c r="G27" t="s">
        <v>65</v>
      </c>
      <c r="H27">
        <v>5000</v>
      </c>
      <c r="I27" s="2">
        <v>43630</v>
      </c>
      <c r="J27" s="2">
        <v>44543</v>
      </c>
      <c r="K27">
        <v>1129</v>
      </c>
    </row>
    <row r="28" spans="1:11" x14ac:dyDescent="0.25">
      <c r="A28" t="str">
        <f>"Z68288CCF7"</f>
        <v>Z68288CCF7</v>
      </c>
      <c r="B28" t="str">
        <f t="shared" si="0"/>
        <v>06363391001</v>
      </c>
      <c r="C28" t="s">
        <v>16</v>
      </c>
      <c r="D28" t="s">
        <v>66</v>
      </c>
      <c r="E28" t="s">
        <v>49</v>
      </c>
      <c r="F28" s="1" t="s">
        <v>67</v>
      </c>
      <c r="G28" t="s">
        <v>68</v>
      </c>
      <c r="H28">
        <v>32155</v>
      </c>
      <c r="I28" s="2">
        <v>43623</v>
      </c>
      <c r="J28" s="2">
        <v>44719</v>
      </c>
      <c r="K28">
        <v>32155</v>
      </c>
    </row>
    <row r="29" spans="1:11" x14ac:dyDescent="0.25">
      <c r="A29" t="str">
        <f>"Z9629E7335"</f>
        <v>Z9629E7335</v>
      </c>
      <c r="B29" t="str">
        <f t="shared" si="0"/>
        <v>06363391001</v>
      </c>
      <c r="C29" t="s">
        <v>16</v>
      </c>
      <c r="D29" t="s">
        <v>69</v>
      </c>
      <c r="E29" t="s">
        <v>49</v>
      </c>
      <c r="F29" s="1" t="s">
        <v>70</v>
      </c>
      <c r="G29" t="s">
        <v>71</v>
      </c>
      <c r="H29">
        <v>4740</v>
      </c>
      <c r="I29" s="2">
        <v>43745</v>
      </c>
      <c r="J29" s="2">
        <v>43815</v>
      </c>
      <c r="K29">
        <v>4740</v>
      </c>
    </row>
    <row r="30" spans="1:11" x14ac:dyDescent="0.25">
      <c r="A30" t="str">
        <f>"Z2A2A62255"</f>
        <v>Z2A2A62255</v>
      </c>
      <c r="B30" t="str">
        <f t="shared" si="0"/>
        <v>06363391001</v>
      </c>
      <c r="C30" t="s">
        <v>16</v>
      </c>
      <c r="D30" t="s">
        <v>72</v>
      </c>
      <c r="E30" t="s">
        <v>18</v>
      </c>
      <c r="F30" s="1" t="s">
        <v>73</v>
      </c>
      <c r="G30" t="s">
        <v>74</v>
      </c>
      <c r="H30">
        <v>3422.4</v>
      </c>
      <c r="I30" s="2">
        <v>43768</v>
      </c>
      <c r="J30" s="2">
        <v>45594</v>
      </c>
      <c r="K30">
        <v>2053.5500000000002</v>
      </c>
    </row>
    <row r="31" spans="1:11" x14ac:dyDescent="0.25">
      <c r="A31" t="str">
        <f>"Z3B2BBDB3B"</f>
        <v>Z3B2BBDB3B</v>
      </c>
      <c r="B31" t="str">
        <f t="shared" si="0"/>
        <v>06363391001</v>
      </c>
      <c r="C31" t="s">
        <v>16</v>
      </c>
      <c r="D31" t="s">
        <v>75</v>
      </c>
      <c r="E31" t="s">
        <v>18</v>
      </c>
      <c r="F31" s="1" t="s">
        <v>26</v>
      </c>
      <c r="G31" t="s">
        <v>27</v>
      </c>
      <c r="H31">
        <v>34236.800000000003</v>
      </c>
      <c r="I31" s="2">
        <v>43895</v>
      </c>
      <c r="J31" s="2">
        <v>45747</v>
      </c>
      <c r="K31">
        <v>17118.22</v>
      </c>
    </row>
    <row r="32" spans="1:11" x14ac:dyDescent="0.25">
      <c r="A32" t="str">
        <f>"ZD82BAF3FF"</f>
        <v>ZD82BAF3FF</v>
      </c>
      <c r="B32" t="str">
        <f t="shared" si="0"/>
        <v>06363391001</v>
      </c>
      <c r="C32" t="s">
        <v>16</v>
      </c>
      <c r="D32" t="s">
        <v>76</v>
      </c>
      <c r="E32" t="s">
        <v>18</v>
      </c>
      <c r="F32" s="1" t="s">
        <v>26</v>
      </c>
      <c r="G32" t="s">
        <v>27</v>
      </c>
      <c r="H32">
        <v>14553</v>
      </c>
      <c r="I32" s="2">
        <v>43892</v>
      </c>
      <c r="J32" s="2">
        <v>45740</v>
      </c>
      <c r="K32">
        <v>8003.95</v>
      </c>
    </row>
    <row r="33" spans="1:11" x14ac:dyDescent="0.25">
      <c r="A33" t="str">
        <f>"ZE62BE8D7D"</f>
        <v>ZE62BE8D7D</v>
      </c>
      <c r="B33" t="str">
        <f t="shared" si="0"/>
        <v>06363391001</v>
      </c>
      <c r="C33" t="s">
        <v>16</v>
      </c>
      <c r="D33" t="s">
        <v>77</v>
      </c>
      <c r="E33" t="s">
        <v>18</v>
      </c>
      <c r="F33" s="1" t="s">
        <v>26</v>
      </c>
      <c r="G33" t="s">
        <v>27</v>
      </c>
      <c r="H33">
        <v>14553</v>
      </c>
      <c r="I33" s="2">
        <v>43872</v>
      </c>
      <c r="J33" s="2">
        <v>45768</v>
      </c>
      <c r="K33">
        <v>8004.05</v>
      </c>
    </row>
    <row r="34" spans="1:11" x14ac:dyDescent="0.25">
      <c r="A34" t="str">
        <f>"Z8A201C6E1"</f>
        <v>Z8A201C6E1</v>
      </c>
      <c r="B34" t="str">
        <f t="shared" si="0"/>
        <v>06363391001</v>
      </c>
      <c r="C34" t="s">
        <v>16</v>
      </c>
      <c r="D34" t="s">
        <v>78</v>
      </c>
      <c r="E34" t="s">
        <v>18</v>
      </c>
      <c r="F34" s="1" t="s">
        <v>36</v>
      </c>
      <c r="G34" t="s">
        <v>37</v>
      </c>
      <c r="H34">
        <v>14849.8</v>
      </c>
      <c r="I34" s="2">
        <v>43101</v>
      </c>
      <c r="J34" s="2">
        <v>44926</v>
      </c>
      <c r="K34">
        <v>14849.46</v>
      </c>
    </row>
    <row r="35" spans="1:11" x14ac:dyDescent="0.25">
      <c r="A35" t="str">
        <f>"8233976BF0"</f>
        <v>8233976BF0</v>
      </c>
      <c r="B35" t="str">
        <f t="shared" si="0"/>
        <v>06363391001</v>
      </c>
      <c r="C35" t="s">
        <v>16</v>
      </c>
      <c r="D35" t="s">
        <v>79</v>
      </c>
      <c r="E35" t="s">
        <v>18</v>
      </c>
      <c r="F35" s="1" t="s">
        <v>60</v>
      </c>
      <c r="G35" t="s">
        <v>61</v>
      </c>
      <c r="H35">
        <v>84184</v>
      </c>
      <c r="I35" s="2">
        <v>43917</v>
      </c>
      <c r="J35" s="2">
        <v>45742</v>
      </c>
      <c r="K35">
        <v>39999.94</v>
      </c>
    </row>
    <row r="36" spans="1:11" x14ac:dyDescent="0.25">
      <c r="A36" t="str">
        <f>"Z922D050D0"</f>
        <v>Z922D050D0</v>
      </c>
      <c r="B36" t="str">
        <f t="shared" si="0"/>
        <v>06363391001</v>
      </c>
      <c r="C36" t="s">
        <v>16</v>
      </c>
      <c r="D36" t="s">
        <v>80</v>
      </c>
      <c r="E36" t="s">
        <v>49</v>
      </c>
      <c r="F36" s="1" t="s">
        <v>81</v>
      </c>
      <c r="G36" t="s">
        <v>82</v>
      </c>
      <c r="H36">
        <v>3100</v>
      </c>
      <c r="I36" s="2">
        <v>43970</v>
      </c>
      <c r="J36" s="2">
        <v>43985</v>
      </c>
      <c r="K36">
        <v>3100</v>
      </c>
    </row>
    <row r="37" spans="1:11" x14ac:dyDescent="0.25">
      <c r="A37" t="str">
        <f>"8183065ED9"</f>
        <v>8183065ED9</v>
      </c>
      <c r="B37" t="str">
        <f t="shared" si="0"/>
        <v>06363391001</v>
      </c>
      <c r="C37" t="s">
        <v>16</v>
      </c>
      <c r="D37" t="s">
        <v>83</v>
      </c>
      <c r="E37" t="s">
        <v>39</v>
      </c>
      <c r="F37" s="1" t="s">
        <v>84</v>
      </c>
      <c r="G37" t="s">
        <v>85</v>
      </c>
      <c r="H37">
        <v>77800</v>
      </c>
      <c r="I37" s="2">
        <v>43992</v>
      </c>
      <c r="J37" s="2">
        <v>44926</v>
      </c>
      <c r="K37">
        <v>56245.47</v>
      </c>
    </row>
    <row r="38" spans="1:11" x14ac:dyDescent="0.25">
      <c r="A38" t="str">
        <f>"ZF22D9DC86"</f>
        <v>ZF22D9DC86</v>
      </c>
      <c r="B38" t="str">
        <f t="shared" si="0"/>
        <v>06363391001</v>
      </c>
      <c r="C38" t="s">
        <v>16</v>
      </c>
      <c r="D38" t="s">
        <v>86</v>
      </c>
      <c r="E38" t="s">
        <v>49</v>
      </c>
      <c r="F38" s="1" t="s">
        <v>87</v>
      </c>
      <c r="G38" t="s">
        <v>88</v>
      </c>
      <c r="H38">
        <v>640</v>
      </c>
      <c r="I38" s="2">
        <v>44025</v>
      </c>
      <c r="J38" s="2">
        <v>45486</v>
      </c>
      <c r="K38">
        <v>400</v>
      </c>
    </row>
    <row r="39" spans="1:11" x14ac:dyDescent="0.25">
      <c r="A39" t="str">
        <f>"8409969DF4"</f>
        <v>8409969DF4</v>
      </c>
      <c r="B39" t="str">
        <f t="shared" si="0"/>
        <v>06363391001</v>
      </c>
      <c r="C39" t="s">
        <v>16</v>
      </c>
      <c r="D39" t="s">
        <v>89</v>
      </c>
      <c r="E39" t="s">
        <v>18</v>
      </c>
      <c r="F39" s="1" t="s">
        <v>57</v>
      </c>
      <c r="G39" t="s">
        <v>58</v>
      </c>
      <c r="H39">
        <v>0</v>
      </c>
      <c r="I39" s="2">
        <v>44136</v>
      </c>
      <c r="J39" s="2">
        <v>44681</v>
      </c>
      <c r="K39">
        <v>1213502.05</v>
      </c>
    </row>
    <row r="40" spans="1:11" x14ac:dyDescent="0.25">
      <c r="A40" t="str">
        <f>"733108283E"</f>
        <v>733108283E</v>
      </c>
      <c r="B40" t="str">
        <f t="shared" si="0"/>
        <v>06363391001</v>
      </c>
      <c r="C40" t="s">
        <v>16</v>
      </c>
      <c r="D40" t="s">
        <v>90</v>
      </c>
      <c r="E40" t="s">
        <v>18</v>
      </c>
      <c r="F40" s="1" t="s">
        <v>91</v>
      </c>
      <c r="G40" t="s">
        <v>92</v>
      </c>
      <c r="H40">
        <v>5779200</v>
      </c>
      <c r="I40" s="2">
        <v>43098</v>
      </c>
      <c r="J40" s="2">
        <v>44193</v>
      </c>
      <c r="K40">
        <v>4995669.88</v>
      </c>
    </row>
    <row r="41" spans="1:11" x14ac:dyDescent="0.25">
      <c r="A41" t="str">
        <f>"7586120842"</f>
        <v>7586120842</v>
      </c>
      <c r="B41" t="str">
        <f t="shared" si="0"/>
        <v>06363391001</v>
      </c>
      <c r="C41" t="s">
        <v>16</v>
      </c>
      <c r="D41" t="s">
        <v>93</v>
      </c>
      <c r="E41" t="s">
        <v>39</v>
      </c>
      <c r="F41" s="1" t="s">
        <v>94</v>
      </c>
      <c r="G41" t="s">
        <v>95</v>
      </c>
      <c r="H41">
        <v>149000</v>
      </c>
      <c r="I41" s="2">
        <v>43457</v>
      </c>
      <c r="J41" s="2">
        <v>44469</v>
      </c>
      <c r="K41">
        <v>117415.63</v>
      </c>
    </row>
    <row r="42" spans="1:11" x14ac:dyDescent="0.25">
      <c r="A42" t="str">
        <f>"83826269CD"</f>
        <v>83826269CD</v>
      </c>
      <c r="B42" t="str">
        <f t="shared" si="0"/>
        <v>06363391001</v>
      </c>
      <c r="C42" t="s">
        <v>16</v>
      </c>
      <c r="D42" t="s">
        <v>96</v>
      </c>
      <c r="E42" t="s">
        <v>18</v>
      </c>
      <c r="F42" s="1" t="s">
        <v>97</v>
      </c>
      <c r="G42" t="s">
        <v>98</v>
      </c>
      <c r="H42">
        <v>962161.91</v>
      </c>
      <c r="I42" s="2">
        <v>44044</v>
      </c>
      <c r="J42" s="2">
        <v>45138</v>
      </c>
      <c r="K42">
        <v>603664.82999999996</v>
      </c>
    </row>
    <row r="43" spans="1:11" x14ac:dyDescent="0.25">
      <c r="A43" t="str">
        <f>"ZA72E7F6FC"</f>
        <v>ZA72E7F6FC</v>
      </c>
      <c r="B43" t="str">
        <f t="shared" si="0"/>
        <v>06363391001</v>
      </c>
      <c r="C43" t="s">
        <v>16</v>
      </c>
      <c r="D43" t="s">
        <v>99</v>
      </c>
      <c r="E43" t="s">
        <v>49</v>
      </c>
      <c r="F43" s="1" t="s">
        <v>100</v>
      </c>
      <c r="G43" t="s">
        <v>101</v>
      </c>
      <c r="H43">
        <v>11060</v>
      </c>
      <c r="I43" s="2">
        <v>44109</v>
      </c>
      <c r="J43" s="2">
        <v>44140</v>
      </c>
      <c r="K43">
        <v>11060</v>
      </c>
    </row>
    <row r="44" spans="1:11" x14ac:dyDescent="0.25">
      <c r="A44" t="str">
        <f>"Z882EEECF7"</f>
        <v>Z882EEECF7</v>
      </c>
      <c r="B44" t="str">
        <f t="shared" si="0"/>
        <v>06363391001</v>
      </c>
      <c r="C44" t="s">
        <v>16</v>
      </c>
      <c r="D44" t="s">
        <v>102</v>
      </c>
      <c r="E44" t="s">
        <v>49</v>
      </c>
      <c r="F44" s="1" t="s">
        <v>103</v>
      </c>
      <c r="G44" t="s">
        <v>104</v>
      </c>
      <c r="H44">
        <v>39990</v>
      </c>
      <c r="I44" s="2">
        <v>44151</v>
      </c>
      <c r="J44" s="2">
        <v>45260</v>
      </c>
      <c r="K44">
        <v>13258.28</v>
      </c>
    </row>
    <row r="45" spans="1:11" x14ac:dyDescent="0.25">
      <c r="A45" t="str">
        <f>"ZD02F5F1F6"</f>
        <v>ZD02F5F1F6</v>
      </c>
      <c r="B45" t="str">
        <f t="shared" si="0"/>
        <v>06363391001</v>
      </c>
      <c r="C45" t="s">
        <v>16</v>
      </c>
      <c r="D45" t="s">
        <v>105</v>
      </c>
      <c r="E45" t="s">
        <v>49</v>
      </c>
      <c r="F45" s="1" t="s">
        <v>106</v>
      </c>
      <c r="G45" t="s">
        <v>107</v>
      </c>
      <c r="H45">
        <v>1300</v>
      </c>
      <c r="I45" s="2">
        <v>44172</v>
      </c>
      <c r="J45" s="2">
        <v>44561</v>
      </c>
      <c r="K45">
        <v>1300</v>
      </c>
    </row>
    <row r="46" spans="1:11" x14ac:dyDescent="0.25">
      <c r="A46" t="str">
        <f>"ZAF2F6B7F2"</f>
        <v>ZAF2F6B7F2</v>
      </c>
      <c r="B46" t="str">
        <f t="shared" si="0"/>
        <v>06363391001</v>
      </c>
      <c r="C46" t="s">
        <v>16</v>
      </c>
      <c r="D46" t="s">
        <v>108</v>
      </c>
      <c r="E46" t="s">
        <v>49</v>
      </c>
      <c r="F46" s="1" t="s">
        <v>109</v>
      </c>
      <c r="G46" t="s">
        <v>110</v>
      </c>
      <c r="H46">
        <v>39990</v>
      </c>
      <c r="I46" s="2">
        <v>44166</v>
      </c>
      <c r="J46" s="2">
        <v>44926</v>
      </c>
      <c r="K46">
        <v>45272.9</v>
      </c>
    </row>
    <row r="47" spans="1:11" x14ac:dyDescent="0.25">
      <c r="A47" t="str">
        <f>"Z203008F72"</f>
        <v>Z203008F72</v>
      </c>
      <c r="B47" t="str">
        <f t="shared" si="0"/>
        <v>06363391001</v>
      </c>
      <c r="C47" t="s">
        <v>16</v>
      </c>
      <c r="D47" t="s">
        <v>111</v>
      </c>
      <c r="E47" t="s">
        <v>49</v>
      </c>
      <c r="F47" s="1" t="s">
        <v>81</v>
      </c>
      <c r="G47" t="s">
        <v>82</v>
      </c>
      <c r="H47">
        <v>2300</v>
      </c>
      <c r="I47" s="2">
        <v>44195</v>
      </c>
      <c r="J47" s="2">
        <v>44225</v>
      </c>
      <c r="K47">
        <v>2300</v>
      </c>
    </row>
    <row r="48" spans="1:11" x14ac:dyDescent="0.25">
      <c r="A48" t="str">
        <f>"857020768B"</f>
        <v>857020768B</v>
      </c>
      <c r="B48" t="str">
        <f t="shared" si="0"/>
        <v>06363391001</v>
      </c>
      <c r="C48" t="s">
        <v>16</v>
      </c>
      <c r="D48" t="s">
        <v>112</v>
      </c>
      <c r="E48" t="s">
        <v>18</v>
      </c>
      <c r="F48" s="1" t="s">
        <v>113</v>
      </c>
      <c r="G48" t="s">
        <v>114</v>
      </c>
      <c r="H48">
        <v>1792286.95</v>
      </c>
      <c r="I48" s="2">
        <v>44195</v>
      </c>
      <c r="J48" s="2">
        <v>44924</v>
      </c>
      <c r="K48">
        <v>1791840.55</v>
      </c>
    </row>
    <row r="49" spans="1:11" x14ac:dyDescent="0.25">
      <c r="A49" t="str">
        <f>"Z7E300370C"</f>
        <v>Z7E300370C</v>
      </c>
      <c r="B49" t="str">
        <f t="shared" si="0"/>
        <v>06363391001</v>
      </c>
      <c r="C49" t="s">
        <v>16</v>
      </c>
      <c r="D49" t="s">
        <v>115</v>
      </c>
      <c r="E49" t="s">
        <v>49</v>
      </c>
      <c r="F49" s="1" t="s">
        <v>116</v>
      </c>
      <c r="G49" t="s">
        <v>117</v>
      </c>
      <c r="H49">
        <v>10000</v>
      </c>
      <c r="I49" s="2">
        <v>44197</v>
      </c>
      <c r="J49" s="2">
        <v>44561</v>
      </c>
      <c r="K49">
        <v>14207.61</v>
      </c>
    </row>
    <row r="50" spans="1:11" x14ac:dyDescent="0.25">
      <c r="A50" t="str">
        <f>"Z7930B63B0"</f>
        <v>Z7930B63B0</v>
      </c>
      <c r="B50" t="str">
        <f t="shared" si="0"/>
        <v>06363391001</v>
      </c>
      <c r="C50" t="s">
        <v>16</v>
      </c>
      <c r="D50" t="s">
        <v>118</v>
      </c>
      <c r="E50" t="s">
        <v>49</v>
      </c>
      <c r="F50" s="1" t="s">
        <v>119</v>
      </c>
      <c r="G50" t="s">
        <v>98</v>
      </c>
      <c r="H50">
        <v>39990</v>
      </c>
      <c r="I50" s="2">
        <v>44256</v>
      </c>
      <c r="J50" s="2">
        <v>44681</v>
      </c>
      <c r="K50">
        <v>39261.25</v>
      </c>
    </row>
    <row r="51" spans="1:11" x14ac:dyDescent="0.25">
      <c r="A51" t="str">
        <f>"8525448E3D"</f>
        <v>8525448E3D</v>
      </c>
      <c r="B51" t="str">
        <f t="shared" si="0"/>
        <v>06363391001</v>
      </c>
      <c r="C51" t="s">
        <v>16</v>
      </c>
      <c r="D51" t="s">
        <v>120</v>
      </c>
      <c r="E51" t="s">
        <v>39</v>
      </c>
      <c r="F51" s="1" t="s">
        <v>121</v>
      </c>
      <c r="G51" t="s">
        <v>82</v>
      </c>
      <c r="H51">
        <v>213990</v>
      </c>
      <c r="I51" s="2">
        <v>44256</v>
      </c>
      <c r="J51" s="2">
        <v>44651</v>
      </c>
      <c r="K51">
        <v>144505.46</v>
      </c>
    </row>
    <row r="52" spans="1:11" x14ac:dyDescent="0.25">
      <c r="A52" t="str">
        <f>"8608040B51"</f>
        <v>8608040B51</v>
      </c>
      <c r="B52" t="str">
        <f t="shared" si="0"/>
        <v>06363391001</v>
      </c>
      <c r="C52" t="s">
        <v>16</v>
      </c>
      <c r="D52" t="s">
        <v>122</v>
      </c>
      <c r="E52" t="s">
        <v>39</v>
      </c>
      <c r="F52" s="1" t="s">
        <v>123</v>
      </c>
      <c r="G52" t="s">
        <v>124</v>
      </c>
      <c r="H52">
        <v>113208.92</v>
      </c>
      <c r="I52" s="2">
        <v>44270</v>
      </c>
      <c r="J52" s="2">
        <v>44377</v>
      </c>
      <c r="K52">
        <v>123364.43</v>
      </c>
    </row>
    <row r="53" spans="1:11" x14ac:dyDescent="0.25">
      <c r="A53" t="str">
        <f>"851109167A"</f>
        <v>851109167A</v>
      </c>
      <c r="B53" t="str">
        <f t="shared" si="0"/>
        <v>06363391001</v>
      </c>
      <c r="C53" t="s">
        <v>16</v>
      </c>
      <c r="D53" t="s">
        <v>125</v>
      </c>
      <c r="E53" t="s">
        <v>39</v>
      </c>
      <c r="F53" s="1" t="s">
        <v>126</v>
      </c>
      <c r="G53" t="s">
        <v>82</v>
      </c>
      <c r="H53">
        <v>213990</v>
      </c>
      <c r="I53" s="2">
        <v>44285</v>
      </c>
      <c r="J53" s="2">
        <v>44649</v>
      </c>
      <c r="K53">
        <v>107548.74</v>
      </c>
    </row>
    <row r="54" spans="1:11" x14ac:dyDescent="0.25">
      <c r="A54" t="str">
        <f>"8662695A0D"</f>
        <v>8662695A0D</v>
      </c>
      <c r="B54" t="str">
        <f t="shared" si="0"/>
        <v>06363391001</v>
      </c>
      <c r="C54" t="s">
        <v>16</v>
      </c>
      <c r="D54" t="s">
        <v>127</v>
      </c>
      <c r="E54" t="s">
        <v>18</v>
      </c>
      <c r="F54" s="1" t="s">
        <v>128</v>
      </c>
      <c r="G54" t="s">
        <v>129</v>
      </c>
      <c r="H54">
        <v>1119350.4099999999</v>
      </c>
      <c r="I54" s="2">
        <v>44263</v>
      </c>
      <c r="J54" s="2">
        <v>45704</v>
      </c>
      <c r="K54">
        <v>681495.07</v>
      </c>
    </row>
    <row r="55" spans="1:11" x14ac:dyDescent="0.25">
      <c r="A55" t="str">
        <f>"Z1B3180182"</f>
        <v>Z1B3180182</v>
      </c>
      <c r="B55" t="str">
        <f t="shared" si="0"/>
        <v>06363391001</v>
      </c>
      <c r="C55" t="s">
        <v>16</v>
      </c>
      <c r="D55" t="s">
        <v>130</v>
      </c>
      <c r="E55" t="s">
        <v>49</v>
      </c>
      <c r="F55" s="1" t="s">
        <v>131</v>
      </c>
      <c r="G55" t="s">
        <v>132</v>
      </c>
      <c r="H55">
        <v>33035.660000000003</v>
      </c>
      <c r="I55" s="2">
        <v>44317</v>
      </c>
      <c r="J55" s="2">
        <v>44681</v>
      </c>
      <c r="K55">
        <v>12970</v>
      </c>
    </row>
    <row r="56" spans="1:11" x14ac:dyDescent="0.25">
      <c r="A56" t="str">
        <f>"Z8F316C99C"</f>
        <v>Z8F316C99C</v>
      </c>
      <c r="B56" t="str">
        <f t="shared" si="0"/>
        <v>06363391001</v>
      </c>
      <c r="C56" t="s">
        <v>16</v>
      </c>
      <c r="D56" t="s">
        <v>133</v>
      </c>
      <c r="E56" t="s">
        <v>49</v>
      </c>
      <c r="F56" s="1" t="s">
        <v>134</v>
      </c>
      <c r="G56" t="s">
        <v>135</v>
      </c>
      <c r="H56">
        <v>20000</v>
      </c>
      <c r="I56" s="2">
        <v>44329</v>
      </c>
      <c r="J56" s="2">
        <v>44693</v>
      </c>
      <c r="K56">
        <v>12740.28</v>
      </c>
    </row>
    <row r="57" spans="1:11" x14ac:dyDescent="0.25">
      <c r="A57" t="str">
        <f>"ZDB31D7B5D"</f>
        <v>ZDB31D7B5D</v>
      </c>
      <c r="B57" t="str">
        <f t="shared" si="0"/>
        <v>06363391001</v>
      </c>
      <c r="C57" t="s">
        <v>16</v>
      </c>
      <c r="D57" t="s">
        <v>136</v>
      </c>
      <c r="E57" t="s">
        <v>49</v>
      </c>
      <c r="F57" s="1" t="s">
        <v>137</v>
      </c>
      <c r="G57" t="s">
        <v>138</v>
      </c>
      <c r="H57">
        <v>10400</v>
      </c>
      <c r="I57" s="2">
        <v>44319</v>
      </c>
      <c r="J57" s="2">
        <v>45048</v>
      </c>
      <c r="K57">
        <v>6600</v>
      </c>
    </row>
    <row r="58" spans="1:11" x14ac:dyDescent="0.25">
      <c r="A58" t="str">
        <f>"ZEE31C0024"</f>
        <v>ZEE31C0024</v>
      </c>
      <c r="B58" t="str">
        <f t="shared" si="0"/>
        <v>06363391001</v>
      </c>
      <c r="C58" t="s">
        <v>16</v>
      </c>
      <c r="D58" t="s">
        <v>139</v>
      </c>
      <c r="E58" t="s">
        <v>49</v>
      </c>
      <c r="F58" s="1" t="s">
        <v>140</v>
      </c>
      <c r="G58" t="s">
        <v>141</v>
      </c>
      <c r="H58">
        <v>35600</v>
      </c>
      <c r="I58" s="2">
        <v>44340</v>
      </c>
      <c r="J58" s="2">
        <v>44347</v>
      </c>
      <c r="K58">
        <v>35600</v>
      </c>
    </row>
    <row r="59" spans="1:11" x14ac:dyDescent="0.25">
      <c r="A59" t="str">
        <f>"Z7831C5DD6"</f>
        <v>Z7831C5DD6</v>
      </c>
      <c r="B59" t="str">
        <f t="shared" si="0"/>
        <v>06363391001</v>
      </c>
      <c r="C59" t="s">
        <v>16</v>
      </c>
      <c r="D59" t="s">
        <v>142</v>
      </c>
      <c r="E59" t="s">
        <v>49</v>
      </c>
      <c r="F59" s="1" t="s">
        <v>143</v>
      </c>
      <c r="G59" t="s">
        <v>144</v>
      </c>
      <c r="H59">
        <v>4428.8500000000004</v>
      </c>
      <c r="I59" s="2">
        <v>44341</v>
      </c>
      <c r="J59" s="2">
        <v>44396</v>
      </c>
      <c r="K59">
        <v>4428.8500000000004</v>
      </c>
    </row>
    <row r="60" spans="1:11" x14ac:dyDescent="0.25">
      <c r="A60" t="str">
        <f>"8710514F88"</f>
        <v>8710514F88</v>
      </c>
      <c r="B60" t="str">
        <f t="shared" si="0"/>
        <v>06363391001</v>
      </c>
      <c r="C60" t="s">
        <v>16</v>
      </c>
      <c r="D60" t="s">
        <v>145</v>
      </c>
      <c r="E60" t="s">
        <v>18</v>
      </c>
      <c r="F60" s="1" t="s">
        <v>146</v>
      </c>
      <c r="G60" t="s">
        <v>147</v>
      </c>
      <c r="H60">
        <v>290229.28999999998</v>
      </c>
      <c r="I60" s="2">
        <v>44317</v>
      </c>
      <c r="J60" s="2">
        <v>45412</v>
      </c>
      <c r="K60">
        <v>92414.14</v>
      </c>
    </row>
    <row r="61" spans="1:11" x14ac:dyDescent="0.25">
      <c r="A61" t="str">
        <f>"Z9431DA7F5"</f>
        <v>Z9431DA7F5</v>
      </c>
      <c r="B61" t="str">
        <f t="shared" si="0"/>
        <v>06363391001</v>
      </c>
      <c r="C61" t="s">
        <v>16</v>
      </c>
      <c r="D61" t="s">
        <v>148</v>
      </c>
      <c r="E61" t="s">
        <v>49</v>
      </c>
      <c r="F61" s="1" t="s">
        <v>119</v>
      </c>
      <c r="G61" t="s">
        <v>98</v>
      </c>
      <c r="H61">
        <v>1620</v>
      </c>
      <c r="I61" s="2">
        <v>44348</v>
      </c>
      <c r="J61" s="2">
        <v>44712</v>
      </c>
      <c r="K61">
        <v>2002.5</v>
      </c>
    </row>
    <row r="62" spans="1:11" x14ac:dyDescent="0.25">
      <c r="A62" t="str">
        <f>"ZAC321AA1D"</f>
        <v>ZAC321AA1D</v>
      </c>
      <c r="B62" t="str">
        <f t="shared" si="0"/>
        <v>06363391001</v>
      </c>
      <c r="C62" t="s">
        <v>16</v>
      </c>
      <c r="D62" t="s">
        <v>149</v>
      </c>
      <c r="E62" t="s">
        <v>49</v>
      </c>
      <c r="F62" s="1" t="s">
        <v>150</v>
      </c>
      <c r="G62" t="s">
        <v>151</v>
      </c>
      <c r="H62">
        <v>1500</v>
      </c>
      <c r="I62" s="2">
        <v>44362</v>
      </c>
      <c r="J62" s="2">
        <v>44372</v>
      </c>
      <c r="K62">
        <v>1500</v>
      </c>
    </row>
    <row r="63" spans="1:11" x14ac:dyDescent="0.25">
      <c r="A63" t="str">
        <f>"8731936D87"</f>
        <v>8731936D87</v>
      </c>
      <c r="B63" t="str">
        <f t="shared" si="0"/>
        <v>06363391001</v>
      </c>
      <c r="C63" t="s">
        <v>16</v>
      </c>
      <c r="D63" t="s">
        <v>152</v>
      </c>
      <c r="E63" t="s">
        <v>18</v>
      </c>
      <c r="F63" s="1" t="s">
        <v>97</v>
      </c>
      <c r="G63" t="s">
        <v>98</v>
      </c>
      <c r="H63">
        <v>24364.11</v>
      </c>
      <c r="I63" s="2">
        <v>44317</v>
      </c>
      <c r="J63" s="2">
        <v>45138</v>
      </c>
      <c r="K63">
        <v>22762.13</v>
      </c>
    </row>
    <row r="64" spans="1:11" x14ac:dyDescent="0.25">
      <c r="A64" t="str">
        <f>"Z90322493F"</f>
        <v>Z90322493F</v>
      </c>
      <c r="B64" t="str">
        <f t="shared" si="0"/>
        <v>06363391001</v>
      </c>
      <c r="C64" t="s">
        <v>16</v>
      </c>
      <c r="D64" t="s">
        <v>153</v>
      </c>
      <c r="E64" t="s">
        <v>49</v>
      </c>
      <c r="F64" s="1" t="s">
        <v>134</v>
      </c>
      <c r="G64" t="s">
        <v>135</v>
      </c>
      <c r="H64">
        <v>1800</v>
      </c>
      <c r="I64" s="2">
        <v>44368</v>
      </c>
      <c r="J64" s="2">
        <v>44732</v>
      </c>
      <c r="K64">
        <v>1800</v>
      </c>
    </row>
    <row r="65" spans="1:11" x14ac:dyDescent="0.25">
      <c r="A65" t="str">
        <f>"ZD532292C0"</f>
        <v>ZD532292C0</v>
      </c>
      <c r="B65" t="str">
        <f t="shared" si="0"/>
        <v>06363391001</v>
      </c>
      <c r="C65" t="s">
        <v>16</v>
      </c>
      <c r="D65" t="s">
        <v>154</v>
      </c>
      <c r="E65" t="s">
        <v>49</v>
      </c>
      <c r="F65" s="1" t="s">
        <v>155</v>
      </c>
      <c r="G65" t="s">
        <v>156</v>
      </c>
      <c r="H65">
        <v>2100</v>
      </c>
      <c r="I65" s="2">
        <v>44370</v>
      </c>
      <c r="J65" s="2">
        <v>44469</v>
      </c>
      <c r="K65">
        <v>1700</v>
      </c>
    </row>
    <row r="66" spans="1:11" x14ac:dyDescent="0.25">
      <c r="A66" t="str">
        <f>"8711210DE4"</f>
        <v>8711210DE4</v>
      </c>
      <c r="B66" t="str">
        <f t="shared" si="0"/>
        <v>06363391001</v>
      </c>
      <c r="C66" t="s">
        <v>16</v>
      </c>
      <c r="D66" t="s">
        <v>157</v>
      </c>
      <c r="E66" t="s">
        <v>18</v>
      </c>
      <c r="F66" s="1" t="s">
        <v>158</v>
      </c>
      <c r="G66" t="s">
        <v>159</v>
      </c>
      <c r="H66">
        <v>0</v>
      </c>
      <c r="I66" s="2">
        <v>44348</v>
      </c>
      <c r="J66" s="2">
        <v>45077</v>
      </c>
      <c r="K66">
        <v>1534238.27</v>
      </c>
    </row>
    <row r="67" spans="1:11" x14ac:dyDescent="0.25">
      <c r="A67" t="str">
        <f>"8608299110"</f>
        <v>8608299110</v>
      </c>
      <c r="B67" t="str">
        <f t="shared" ref="B67:B130" si="1">"06363391001"</f>
        <v>06363391001</v>
      </c>
      <c r="C67" t="s">
        <v>16</v>
      </c>
      <c r="D67" t="s">
        <v>160</v>
      </c>
      <c r="E67" t="s">
        <v>18</v>
      </c>
      <c r="F67" s="1" t="s">
        <v>161</v>
      </c>
      <c r="G67" t="s">
        <v>162</v>
      </c>
      <c r="H67">
        <v>107208.96000000001</v>
      </c>
      <c r="I67" s="2">
        <v>44225</v>
      </c>
      <c r="J67" s="2">
        <v>44959</v>
      </c>
      <c r="K67">
        <v>51701.35</v>
      </c>
    </row>
    <row r="68" spans="1:11" x14ac:dyDescent="0.25">
      <c r="A68" t="str">
        <f>"Z763280CB5"</f>
        <v>Z763280CB5</v>
      </c>
      <c r="B68" t="str">
        <f t="shared" si="1"/>
        <v>06363391001</v>
      </c>
      <c r="C68" t="s">
        <v>16</v>
      </c>
      <c r="D68" t="s">
        <v>163</v>
      </c>
      <c r="E68" t="s">
        <v>18</v>
      </c>
      <c r="F68" s="1" t="s">
        <v>164</v>
      </c>
      <c r="G68" t="s">
        <v>165</v>
      </c>
      <c r="H68">
        <v>9478</v>
      </c>
      <c r="I68" s="2">
        <v>44393</v>
      </c>
      <c r="J68" s="2">
        <v>46218</v>
      </c>
      <c r="K68">
        <v>1421.71</v>
      </c>
    </row>
    <row r="69" spans="1:11" x14ac:dyDescent="0.25">
      <c r="A69" t="str">
        <f>"Z7332F3756"</f>
        <v>Z7332F3756</v>
      </c>
      <c r="B69" t="str">
        <f t="shared" si="1"/>
        <v>06363391001</v>
      </c>
      <c r="C69" t="s">
        <v>16</v>
      </c>
      <c r="D69" t="s">
        <v>166</v>
      </c>
      <c r="E69" t="s">
        <v>18</v>
      </c>
      <c r="F69" s="1" t="s">
        <v>164</v>
      </c>
      <c r="G69" t="s">
        <v>165</v>
      </c>
      <c r="H69">
        <v>13269.2</v>
      </c>
      <c r="I69" s="2">
        <v>44446</v>
      </c>
      <c r="J69" s="2">
        <v>46271</v>
      </c>
      <c r="K69">
        <v>1990.38</v>
      </c>
    </row>
    <row r="70" spans="1:11" x14ac:dyDescent="0.25">
      <c r="A70" t="str">
        <f>"Z8D32DC2E7"</f>
        <v>Z8D32DC2E7</v>
      </c>
      <c r="B70" t="str">
        <f t="shared" si="1"/>
        <v>06363391001</v>
      </c>
      <c r="C70" t="s">
        <v>16</v>
      </c>
      <c r="D70" t="s">
        <v>167</v>
      </c>
      <c r="E70" t="s">
        <v>49</v>
      </c>
      <c r="F70" s="1" t="s">
        <v>168</v>
      </c>
      <c r="G70" t="s">
        <v>169</v>
      </c>
      <c r="H70">
        <v>300</v>
      </c>
      <c r="I70" s="2">
        <v>44384</v>
      </c>
      <c r="J70" s="2">
        <v>44384</v>
      </c>
      <c r="K70">
        <v>300</v>
      </c>
    </row>
    <row r="71" spans="1:11" x14ac:dyDescent="0.25">
      <c r="A71" t="str">
        <f>"8691810484"</f>
        <v>8691810484</v>
      </c>
      <c r="B71" t="str">
        <f t="shared" si="1"/>
        <v>06363391001</v>
      </c>
      <c r="C71" t="s">
        <v>16</v>
      </c>
      <c r="D71" t="s">
        <v>170</v>
      </c>
      <c r="E71" t="s">
        <v>39</v>
      </c>
      <c r="F71" s="1" t="s">
        <v>171</v>
      </c>
      <c r="G71" t="s">
        <v>135</v>
      </c>
      <c r="H71">
        <v>149000</v>
      </c>
      <c r="I71" s="2">
        <v>44470</v>
      </c>
      <c r="J71" s="2">
        <v>44651</v>
      </c>
      <c r="K71">
        <v>64384.94</v>
      </c>
    </row>
    <row r="72" spans="1:11" x14ac:dyDescent="0.25">
      <c r="A72" t="str">
        <f>"Z2E334214F"</f>
        <v>Z2E334214F</v>
      </c>
      <c r="B72" t="str">
        <f t="shared" si="1"/>
        <v>06363391001</v>
      </c>
      <c r="C72" t="s">
        <v>16</v>
      </c>
      <c r="D72" t="s">
        <v>172</v>
      </c>
      <c r="E72" t="s">
        <v>49</v>
      </c>
      <c r="F72" s="1" t="s">
        <v>173</v>
      </c>
      <c r="G72" t="s">
        <v>174</v>
      </c>
      <c r="H72">
        <v>1150</v>
      </c>
      <c r="I72" s="2">
        <v>44480</v>
      </c>
      <c r="J72" s="2">
        <v>44487</v>
      </c>
      <c r="K72">
        <v>1150</v>
      </c>
    </row>
    <row r="73" spans="1:11" x14ac:dyDescent="0.25">
      <c r="A73" t="str">
        <f>"Z173347164"</f>
        <v>Z173347164</v>
      </c>
      <c r="B73" t="str">
        <f t="shared" si="1"/>
        <v>06363391001</v>
      </c>
      <c r="C73" t="s">
        <v>16</v>
      </c>
      <c r="D73" t="s">
        <v>175</v>
      </c>
      <c r="E73" t="s">
        <v>49</v>
      </c>
      <c r="F73" s="1" t="s">
        <v>176</v>
      </c>
      <c r="G73" t="s">
        <v>177</v>
      </c>
      <c r="H73">
        <v>30000</v>
      </c>
      <c r="I73" s="2">
        <v>44477</v>
      </c>
      <c r="J73" s="2">
        <v>45206</v>
      </c>
      <c r="K73">
        <v>7667.5</v>
      </c>
    </row>
    <row r="74" spans="1:11" x14ac:dyDescent="0.25">
      <c r="A74" t="str">
        <f>"Z1B3388D88"</f>
        <v>Z1B3388D88</v>
      </c>
      <c r="B74" t="str">
        <f t="shared" si="1"/>
        <v>06363391001</v>
      </c>
      <c r="C74" t="s">
        <v>16</v>
      </c>
      <c r="D74" t="s">
        <v>178</v>
      </c>
      <c r="E74" t="s">
        <v>49</v>
      </c>
      <c r="F74" s="1" t="s">
        <v>179</v>
      </c>
      <c r="G74" t="s">
        <v>180</v>
      </c>
      <c r="H74">
        <v>20000</v>
      </c>
      <c r="I74" s="2">
        <v>44497</v>
      </c>
      <c r="J74" s="2">
        <v>44861</v>
      </c>
      <c r="K74">
        <v>2804.8</v>
      </c>
    </row>
    <row r="75" spans="1:11" x14ac:dyDescent="0.25">
      <c r="A75" t="str">
        <f>"ZF0337C70A"</f>
        <v>ZF0337C70A</v>
      </c>
      <c r="B75" t="str">
        <f t="shared" si="1"/>
        <v>06363391001</v>
      </c>
      <c r="C75" t="s">
        <v>16</v>
      </c>
      <c r="D75" t="s">
        <v>181</v>
      </c>
      <c r="E75" t="s">
        <v>49</v>
      </c>
      <c r="F75" s="1" t="s">
        <v>182</v>
      </c>
      <c r="G75" t="s">
        <v>183</v>
      </c>
      <c r="H75">
        <v>3450</v>
      </c>
      <c r="I75" s="2">
        <v>44487</v>
      </c>
      <c r="J75" s="2">
        <v>44502</v>
      </c>
      <c r="K75">
        <v>3450</v>
      </c>
    </row>
    <row r="76" spans="1:11" x14ac:dyDescent="0.25">
      <c r="A76" t="str">
        <f>"ZB633A7180"</f>
        <v>ZB633A7180</v>
      </c>
      <c r="B76" t="str">
        <f t="shared" si="1"/>
        <v>06363391001</v>
      </c>
      <c r="C76" t="s">
        <v>16</v>
      </c>
      <c r="D76" t="s">
        <v>184</v>
      </c>
      <c r="E76" t="s">
        <v>49</v>
      </c>
      <c r="F76" s="1" t="s">
        <v>185</v>
      </c>
      <c r="G76" t="s">
        <v>186</v>
      </c>
      <c r="H76">
        <v>5280</v>
      </c>
      <c r="I76" s="2">
        <v>44501</v>
      </c>
      <c r="J76" s="2">
        <v>44651</v>
      </c>
      <c r="K76">
        <v>4588</v>
      </c>
    </row>
    <row r="77" spans="1:11" x14ac:dyDescent="0.25">
      <c r="A77" t="str">
        <f>"Z7033B9767"</f>
        <v>Z7033B9767</v>
      </c>
      <c r="B77" t="str">
        <f t="shared" si="1"/>
        <v>06363391001</v>
      </c>
      <c r="C77" t="s">
        <v>16</v>
      </c>
      <c r="D77" t="s">
        <v>187</v>
      </c>
      <c r="E77" t="s">
        <v>49</v>
      </c>
      <c r="F77" s="1" t="s">
        <v>188</v>
      </c>
      <c r="G77" t="s">
        <v>189</v>
      </c>
      <c r="H77">
        <v>900</v>
      </c>
      <c r="I77" s="2">
        <v>44504</v>
      </c>
      <c r="J77" s="2">
        <v>44525</v>
      </c>
      <c r="K77">
        <v>900</v>
      </c>
    </row>
    <row r="78" spans="1:11" x14ac:dyDescent="0.25">
      <c r="A78" t="str">
        <f>"Z5F33B64BD"</f>
        <v>Z5F33B64BD</v>
      </c>
      <c r="B78" t="str">
        <f t="shared" si="1"/>
        <v>06363391001</v>
      </c>
      <c r="C78" t="s">
        <v>16</v>
      </c>
      <c r="D78" t="s">
        <v>190</v>
      </c>
      <c r="E78" t="s">
        <v>49</v>
      </c>
      <c r="F78" s="1" t="s">
        <v>150</v>
      </c>
      <c r="G78" t="s">
        <v>151</v>
      </c>
      <c r="H78">
        <v>8360.8799999999992</v>
      </c>
      <c r="I78" s="2">
        <v>44509</v>
      </c>
      <c r="J78" s="2">
        <v>44530</v>
      </c>
      <c r="K78">
        <v>8360.8799999999992</v>
      </c>
    </row>
    <row r="79" spans="1:11" x14ac:dyDescent="0.25">
      <c r="A79" t="str">
        <f>"ZA533E7946"</f>
        <v>ZA533E7946</v>
      </c>
      <c r="B79" t="str">
        <f t="shared" si="1"/>
        <v>06363391001</v>
      </c>
      <c r="C79" t="s">
        <v>16</v>
      </c>
      <c r="D79" t="s">
        <v>191</v>
      </c>
      <c r="E79" t="s">
        <v>49</v>
      </c>
      <c r="F79" s="1" t="s">
        <v>192</v>
      </c>
      <c r="G79" t="s">
        <v>193</v>
      </c>
      <c r="H79">
        <v>2755.89</v>
      </c>
      <c r="I79" s="2">
        <v>44517</v>
      </c>
      <c r="J79" s="2">
        <v>44561</v>
      </c>
      <c r="K79">
        <v>2749.8</v>
      </c>
    </row>
    <row r="80" spans="1:11" x14ac:dyDescent="0.25">
      <c r="A80" t="str">
        <f>"Z6934075A7"</f>
        <v>Z6934075A7</v>
      </c>
      <c r="B80" t="str">
        <f t="shared" si="1"/>
        <v>06363391001</v>
      </c>
      <c r="C80" t="s">
        <v>16</v>
      </c>
      <c r="D80" t="s">
        <v>194</v>
      </c>
      <c r="E80" t="s">
        <v>49</v>
      </c>
      <c r="F80" s="1" t="s">
        <v>150</v>
      </c>
      <c r="G80" t="s">
        <v>151</v>
      </c>
      <c r="H80">
        <v>4400</v>
      </c>
      <c r="I80" s="2">
        <v>44523</v>
      </c>
      <c r="J80" s="2">
        <v>44537</v>
      </c>
      <c r="K80">
        <v>4400</v>
      </c>
    </row>
    <row r="81" spans="1:11" x14ac:dyDescent="0.25">
      <c r="A81" t="str">
        <f>"892077151C"</f>
        <v>892077151C</v>
      </c>
      <c r="B81" t="str">
        <f t="shared" si="1"/>
        <v>06363391001</v>
      </c>
      <c r="C81" t="s">
        <v>16</v>
      </c>
      <c r="D81" t="s">
        <v>195</v>
      </c>
      <c r="E81" t="s">
        <v>39</v>
      </c>
      <c r="F81" s="1" t="s">
        <v>196</v>
      </c>
      <c r="G81" t="s">
        <v>197</v>
      </c>
      <c r="H81">
        <v>138900</v>
      </c>
      <c r="I81" s="2">
        <v>44518</v>
      </c>
      <c r="J81" s="2">
        <v>45046</v>
      </c>
      <c r="K81">
        <v>91096.52</v>
      </c>
    </row>
    <row r="82" spans="1:11" x14ac:dyDescent="0.25">
      <c r="A82" t="str">
        <f>"ZCF3444A29"</f>
        <v>ZCF3444A29</v>
      </c>
      <c r="B82" t="str">
        <f t="shared" si="1"/>
        <v>06363391001</v>
      </c>
      <c r="C82" t="s">
        <v>16</v>
      </c>
      <c r="D82" t="s">
        <v>198</v>
      </c>
      <c r="E82" t="s">
        <v>49</v>
      </c>
      <c r="F82" s="1" t="s">
        <v>199</v>
      </c>
      <c r="G82" t="s">
        <v>200</v>
      </c>
      <c r="H82">
        <v>1900</v>
      </c>
      <c r="I82" s="2">
        <v>44539</v>
      </c>
      <c r="J82" s="2">
        <v>44561</v>
      </c>
      <c r="K82">
        <v>1900</v>
      </c>
    </row>
    <row r="83" spans="1:11" x14ac:dyDescent="0.25">
      <c r="A83" t="str">
        <f>"Z0233C16A1"</f>
        <v>Z0233C16A1</v>
      </c>
      <c r="B83" t="str">
        <f t="shared" si="1"/>
        <v>06363391001</v>
      </c>
      <c r="C83" t="s">
        <v>16</v>
      </c>
      <c r="D83" t="s">
        <v>201</v>
      </c>
      <c r="E83" t="s">
        <v>49</v>
      </c>
      <c r="F83" s="1" t="s">
        <v>202</v>
      </c>
      <c r="G83" t="s">
        <v>203</v>
      </c>
      <c r="H83">
        <v>4675</v>
      </c>
      <c r="I83" s="2">
        <v>44511</v>
      </c>
      <c r="J83" s="2">
        <v>44561</v>
      </c>
      <c r="K83">
        <v>4675</v>
      </c>
    </row>
    <row r="84" spans="1:11" x14ac:dyDescent="0.25">
      <c r="A84" t="str">
        <f>"Z433407F05"</f>
        <v>Z433407F05</v>
      </c>
      <c r="B84" t="str">
        <f t="shared" si="1"/>
        <v>06363391001</v>
      </c>
      <c r="C84" t="s">
        <v>16</v>
      </c>
      <c r="D84" t="s">
        <v>204</v>
      </c>
      <c r="E84" t="s">
        <v>49</v>
      </c>
      <c r="F84" s="1" t="s">
        <v>205</v>
      </c>
      <c r="G84" t="s">
        <v>206</v>
      </c>
      <c r="H84">
        <v>1320</v>
      </c>
      <c r="I84" s="2">
        <v>44562</v>
      </c>
      <c r="J84" s="2">
        <v>45291</v>
      </c>
      <c r="K84">
        <v>810</v>
      </c>
    </row>
    <row r="85" spans="1:11" x14ac:dyDescent="0.25">
      <c r="A85" t="str">
        <f>"ZD6341A1A4"</f>
        <v>ZD6341A1A4</v>
      </c>
      <c r="B85" t="str">
        <f t="shared" si="1"/>
        <v>06363391001</v>
      </c>
      <c r="C85" t="s">
        <v>16</v>
      </c>
      <c r="D85" t="s">
        <v>207</v>
      </c>
      <c r="E85" t="s">
        <v>49</v>
      </c>
      <c r="F85" s="1" t="s">
        <v>208</v>
      </c>
      <c r="G85" t="s">
        <v>209</v>
      </c>
      <c r="H85">
        <v>39999</v>
      </c>
      <c r="I85" s="2">
        <v>44529</v>
      </c>
      <c r="J85" s="2">
        <v>44651</v>
      </c>
      <c r="K85">
        <v>18882.150000000001</v>
      </c>
    </row>
    <row r="86" spans="1:11" x14ac:dyDescent="0.25">
      <c r="A86" t="str">
        <f>"88239688BE"</f>
        <v>88239688BE</v>
      </c>
      <c r="B86" t="str">
        <f t="shared" si="1"/>
        <v>06363391001</v>
      </c>
      <c r="C86" t="s">
        <v>16</v>
      </c>
      <c r="D86" t="s">
        <v>210</v>
      </c>
      <c r="E86" t="s">
        <v>39</v>
      </c>
      <c r="F86" s="1" t="s">
        <v>211</v>
      </c>
      <c r="G86" t="s">
        <v>212</v>
      </c>
      <c r="H86">
        <v>100000</v>
      </c>
      <c r="I86" s="2">
        <v>44501</v>
      </c>
      <c r="J86" s="2">
        <v>44651</v>
      </c>
      <c r="K86">
        <v>13318.03</v>
      </c>
    </row>
    <row r="87" spans="1:11" x14ac:dyDescent="0.25">
      <c r="A87" t="str">
        <f>"Z3F345FFDB"</f>
        <v>Z3F345FFDB</v>
      </c>
      <c r="B87" t="str">
        <f t="shared" si="1"/>
        <v>06363391001</v>
      </c>
      <c r="C87" t="s">
        <v>16</v>
      </c>
      <c r="D87" t="s">
        <v>213</v>
      </c>
      <c r="E87" t="s">
        <v>49</v>
      </c>
      <c r="F87" s="1" t="s">
        <v>214</v>
      </c>
      <c r="G87" t="s">
        <v>215</v>
      </c>
      <c r="H87">
        <v>3440.8</v>
      </c>
      <c r="I87" s="2">
        <v>44557</v>
      </c>
      <c r="J87" s="2">
        <v>44561</v>
      </c>
      <c r="K87">
        <v>3440.8</v>
      </c>
    </row>
    <row r="88" spans="1:11" x14ac:dyDescent="0.25">
      <c r="A88" t="str">
        <f>"Z50344C6C4"</f>
        <v>Z50344C6C4</v>
      </c>
      <c r="B88" t="str">
        <f t="shared" si="1"/>
        <v>06363391001</v>
      </c>
      <c r="C88" t="s">
        <v>16</v>
      </c>
      <c r="D88" t="s">
        <v>216</v>
      </c>
      <c r="E88" t="s">
        <v>49</v>
      </c>
      <c r="F88" s="1" t="s">
        <v>217</v>
      </c>
      <c r="G88" t="s">
        <v>218</v>
      </c>
      <c r="H88">
        <v>3835</v>
      </c>
      <c r="I88" s="2">
        <v>44539</v>
      </c>
      <c r="J88" s="2">
        <v>44554</v>
      </c>
      <c r="K88">
        <v>3835</v>
      </c>
    </row>
    <row r="89" spans="1:11" x14ac:dyDescent="0.25">
      <c r="A89" t="str">
        <f>"Z3B3464464"</f>
        <v>Z3B3464464</v>
      </c>
      <c r="B89" t="str">
        <f t="shared" si="1"/>
        <v>06363391001</v>
      </c>
      <c r="C89" t="s">
        <v>16</v>
      </c>
      <c r="D89" t="s">
        <v>219</v>
      </c>
      <c r="E89" t="s">
        <v>49</v>
      </c>
      <c r="F89" s="1" t="s">
        <v>220</v>
      </c>
      <c r="G89" t="s">
        <v>221</v>
      </c>
      <c r="H89">
        <v>1540</v>
      </c>
      <c r="I89" s="2">
        <v>44544</v>
      </c>
      <c r="J89" s="2">
        <v>44554</v>
      </c>
      <c r="K89">
        <v>1540</v>
      </c>
    </row>
    <row r="90" spans="1:11" x14ac:dyDescent="0.25">
      <c r="A90" t="str">
        <f>"Z76346E567"</f>
        <v>Z76346E567</v>
      </c>
      <c r="B90" t="str">
        <f t="shared" si="1"/>
        <v>06363391001</v>
      </c>
      <c r="C90" t="s">
        <v>16</v>
      </c>
      <c r="D90" t="s">
        <v>222</v>
      </c>
      <c r="E90" t="s">
        <v>49</v>
      </c>
      <c r="F90" s="1" t="s">
        <v>173</v>
      </c>
      <c r="G90" t="s">
        <v>174</v>
      </c>
      <c r="H90">
        <v>19335</v>
      </c>
      <c r="I90" s="2">
        <v>44531</v>
      </c>
      <c r="J90" s="2">
        <v>44712</v>
      </c>
      <c r="K90">
        <v>19055</v>
      </c>
    </row>
    <row r="91" spans="1:11" x14ac:dyDescent="0.25">
      <c r="A91" t="str">
        <f>"Z9A34704AD"</f>
        <v>Z9A34704AD</v>
      </c>
      <c r="B91" t="str">
        <f t="shared" si="1"/>
        <v>06363391001</v>
      </c>
      <c r="C91" t="s">
        <v>16</v>
      </c>
      <c r="D91" t="s">
        <v>223</v>
      </c>
      <c r="E91" t="s">
        <v>49</v>
      </c>
      <c r="F91" s="1" t="s">
        <v>224</v>
      </c>
      <c r="G91" t="s">
        <v>225</v>
      </c>
      <c r="H91">
        <v>3360</v>
      </c>
      <c r="I91" s="2">
        <v>44551</v>
      </c>
      <c r="J91" s="2">
        <v>44572</v>
      </c>
      <c r="K91">
        <v>3360</v>
      </c>
    </row>
    <row r="92" spans="1:11" x14ac:dyDescent="0.25">
      <c r="A92" t="str">
        <f>"ZDE34142BB"</f>
        <v>ZDE34142BB</v>
      </c>
      <c r="B92" t="str">
        <f t="shared" si="1"/>
        <v>06363391001</v>
      </c>
      <c r="C92" t="s">
        <v>16</v>
      </c>
      <c r="D92" t="s">
        <v>226</v>
      </c>
      <c r="E92" t="s">
        <v>49</v>
      </c>
      <c r="F92" s="1" t="s">
        <v>227</v>
      </c>
      <c r="G92" t="s">
        <v>228</v>
      </c>
      <c r="H92">
        <v>812</v>
      </c>
      <c r="I92" s="2">
        <v>44552</v>
      </c>
      <c r="J92" s="2">
        <v>44561</v>
      </c>
      <c r="K92">
        <v>812</v>
      </c>
    </row>
    <row r="93" spans="1:11" x14ac:dyDescent="0.25">
      <c r="A93" t="str">
        <f>"Z193495954"</f>
        <v>Z193495954</v>
      </c>
      <c r="B93" t="str">
        <f t="shared" si="1"/>
        <v>06363391001</v>
      </c>
      <c r="C93" t="s">
        <v>16</v>
      </c>
      <c r="D93" t="s">
        <v>229</v>
      </c>
      <c r="E93" t="s">
        <v>49</v>
      </c>
      <c r="F93" s="1" t="s">
        <v>230</v>
      </c>
      <c r="G93" t="s">
        <v>231</v>
      </c>
      <c r="H93">
        <v>1250</v>
      </c>
      <c r="I93" s="2">
        <v>44553</v>
      </c>
      <c r="J93" s="2">
        <v>44572</v>
      </c>
      <c r="K93">
        <v>1250</v>
      </c>
    </row>
    <row r="94" spans="1:11" x14ac:dyDescent="0.25">
      <c r="A94" t="str">
        <f>"Z7433A2EB0"</f>
        <v>Z7433A2EB0</v>
      </c>
      <c r="B94" t="str">
        <f t="shared" si="1"/>
        <v>06363391001</v>
      </c>
      <c r="C94" t="s">
        <v>16</v>
      </c>
      <c r="D94" t="s">
        <v>232</v>
      </c>
      <c r="E94" t="s">
        <v>39</v>
      </c>
      <c r="F94" s="1" t="s">
        <v>233</v>
      </c>
      <c r="G94" t="s">
        <v>234</v>
      </c>
      <c r="H94">
        <v>39999</v>
      </c>
      <c r="I94" s="2">
        <v>44562</v>
      </c>
      <c r="J94" s="2">
        <v>44651</v>
      </c>
      <c r="K94">
        <v>5760.71</v>
      </c>
    </row>
    <row r="95" spans="1:11" x14ac:dyDescent="0.25">
      <c r="A95" t="str">
        <f>"Z53349C716"</f>
        <v>Z53349C716</v>
      </c>
      <c r="B95" t="str">
        <f t="shared" si="1"/>
        <v>06363391001</v>
      </c>
      <c r="C95" t="s">
        <v>16</v>
      </c>
      <c r="D95" t="s">
        <v>235</v>
      </c>
      <c r="E95" t="s">
        <v>49</v>
      </c>
      <c r="F95" s="1" t="s">
        <v>236</v>
      </c>
      <c r="G95" t="s">
        <v>237</v>
      </c>
      <c r="H95">
        <v>6208.8</v>
      </c>
      <c r="I95" s="2">
        <v>44559</v>
      </c>
      <c r="J95" s="2">
        <v>44620</v>
      </c>
      <c r="K95">
        <v>6208.79</v>
      </c>
    </row>
    <row r="96" spans="1:11" x14ac:dyDescent="0.25">
      <c r="A96" t="str">
        <f>"ZAF349F188"</f>
        <v>ZAF349F188</v>
      </c>
      <c r="B96" t="str">
        <f t="shared" si="1"/>
        <v>06363391001</v>
      </c>
      <c r="C96" t="s">
        <v>16</v>
      </c>
      <c r="D96" t="s">
        <v>238</v>
      </c>
      <c r="E96" t="s">
        <v>49</v>
      </c>
      <c r="F96" s="1" t="s">
        <v>205</v>
      </c>
      <c r="G96" t="s">
        <v>206</v>
      </c>
      <c r="H96">
        <v>1800</v>
      </c>
      <c r="I96" s="2">
        <v>44562</v>
      </c>
      <c r="J96" s="2">
        <v>44926</v>
      </c>
      <c r="K96">
        <v>1650</v>
      </c>
    </row>
    <row r="97" spans="1:11" x14ac:dyDescent="0.25">
      <c r="A97" t="str">
        <f>"ZDE3442601"</f>
        <v>ZDE3442601</v>
      </c>
      <c r="B97" t="str">
        <f t="shared" si="1"/>
        <v>06363391001</v>
      </c>
      <c r="C97" t="s">
        <v>16</v>
      </c>
      <c r="D97" t="s">
        <v>239</v>
      </c>
      <c r="E97" t="s">
        <v>18</v>
      </c>
      <c r="F97" s="1" t="s">
        <v>164</v>
      </c>
      <c r="G97" t="s">
        <v>165</v>
      </c>
      <c r="H97">
        <v>32397.8</v>
      </c>
      <c r="I97" s="2">
        <v>44536</v>
      </c>
      <c r="J97" s="2">
        <v>44561</v>
      </c>
      <c r="K97">
        <v>4859.68</v>
      </c>
    </row>
    <row r="98" spans="1:11" x14ac:dyDescent="0.25">
      <c r="A98" t="str">
        <f>"Z39349A791"</f>
        <v>Z39349A791</v>
      </c>
      <c r="B98" t="str">
        <f t="shared" si="1"/>
        <v>06363391001</v>
      </c>
      <c r="C98" t="s">
        <v>16</v>
      </c>
      <c r="D98" t="s">
        <v>240</v>
      </c>
      <c r="E98" t="s">
        <v>49</v>
      </c>
      <c r="F98" s="1" t="s">
        <v>241</v>
      </c>
      <c r="G98" t="s">
        <v>242</v>
      </c>
      <c r="H98">
        <v>30480</v>
      </c>
      <c r="I98" s="2">
        <v>44562</v>
      </c>
      <c r="J98" s="2">
        <v>44926</v>
      </c>
      <c r="K98">
        <v>27440</v>
      </c>
    </row>
    <row r="99" spans="1:11" x14ac:dyDescent="0.25">
      <c r="A99" t="str">
        <f>"Z2C3495B82"</f>
        <v>Z2C3495B82</v>
      </c>
      <c r="B99" t="str">
        <f t="shared" si="1"/>
        <v>06363391001</v>
      </c>
      <c r="C99" t="s">
        <v>16</v>
      </c>
      <c r="D99" t="s">
        <v>243</v>
      </c>
      <c r="E99" t="s">
        <v>49</v>
      </c>
      <c r="F99" s="1" t="s">
        <v>244</v>
      </c>
      <c r="G99" t="s">
        <v>245</v>
      </c>
      <c r="H99">
        <v>26538.04</v>
      </c>
      <c r="I99" s="2">
        <v>44562</v>
      </c>
      <c r="J99" s="2">
        <v>44592</v>
      </c>
      <c r="K99">
        <v>26537.99</v>
      </c>
    </row>
    <row r="100" spans="1:11" x14ac:dyDescent="0.25">
      <c r="A100" t="str">
        <f>"ZA234A6C82"</f>
        <v>ZA234A6C82</v>
      </c>
      <c r="B100" t="str">
        <f t="shared" si="1"/>
        <v>06363391001</v>
      </c>
      <c r="C100" t="s">
        <v>16</v>
      </c>
      <c r="D100" t="s">
        <v>246</v>
      </c>
      <c r="E100" t="s">
        <v>49</v>
      </c>
      <c r="F100" s="1" t="s">
        <v>247</v>
      </c>
      <c r="G100" t="s">
        <v>248</v>
      </c>
      <c r="H100">
        <v>800</v>
      </c>
      <c r="I100" s="2">
        <v>44564</v>
      </c>
      <c r="J100" s="2">
        <v>44579</v>
      </c>
      <c r="K100">
        <v>800</v>
      </c>
    </row>
    <row r="101" spans="1:11" x14ac:dyDescent="0.25">
      <c r="A101" t="str">
        <f>"Z1734A6D48"</f>
        <v>Z1734A6D48</v>
      </c>
      <c r="B101" t="str">
        <f t="shared" si="1"/>
        <v>06363391001</v>
      </c>
      <c r="C101" t="s">
        <v>16</v>
      </c>
      <c r="D101" t="s">
        <v>249</v>
      </c>
      <c r="E101" t="s">
        <v>49</v>
      </c>
      <c r="F101" s="1" t="s">
        <v>250</v>
      </c>
      <c r="G101" t="s">
        <v>251</v>
      </c>
      <c r="H101">
        <v>750</v>
      </c>
      <c r="I101" s="2">
        <v>44565</v>
      </c>
      <c r="J101" s="2">
        <v>44580</v>
      </c>
      <c r="K101">
        <v>750</v>
      </c>
    </row>
    <row r="102" spans="1:11" x14ac:dyDescent="0.25">
      <c r="A102" t="str">
        <f>"ZEC348F458"</f>
        <v>ZEC348F458</v>
      </c>
      <c r="B102" t="str">
        <f t="shared" si="1"/>
        <v>06363391001</v>
      </c>
      <c r="C102" t="s">
        <v>16</v>
      </c>
      <c r="D102" t="s">
        <v>252</v>
      </c>
      <c r="E102" t="s">
        <v>49</v>
      </c>
      <c r="F102" s="1" t="s">
        <v>253</v>
      </c>
      <c r="G102" t="s">
        <v>254</v>
      </c>
      <c r="H102">
        <v>2850</v>
      </c>
      <c r="I102" s="2">
        <v>44553</v>
      </c>
      <c r="J102" s="2">
        <v>44553</v>
      </c>
      <c r="K102">
        <v>2850</v>
      </c>
    </row>
    <row r="103" spans="1:11" x14ac:dyDescent="0.25">
      <c r="A103" t="str">
        <f>"Z92347A642"</f>
        <v>Z92347A642</v>
      </c>
      <c r="B103" t="str">
        <f t="shared" si="1"/>
        <v>06363391001</v>
      </c>
      <c r="C103" t="s">
        <v>16</v>
      </c>
      <c r="D103" t="s">
        <v>255</v>
      </c>
      <c r="E103" t="s">
        <v>49</v>
      </c>
      <c r="F103" s="1" t="s">
        <v>256</v>
      </c>
      <c r="G103" t="s">
        <v>257</v>
      </c>
      <c r="H103">
        <v>965</v>
      </c>
      <c r="I103" s="2">
        <v>44551</v>
      </c>
      <c r="J103" s="2">
        <v>44569</v>
      </c>
      <c r="K103">
        <v>965</v>
      </c>
    </row>
    <row r="104" spans="1:11" x14ac:dyDescent="0.25">
      <c r="A104" t="str">
        <f>"ZCD34A9E56"</f>
        <v>ZCD34A9E56</v>
      </c>
      <c r="B104" t="str">
        <f t="shared" si="1"/>
        <v>06363391001</v>
      </c>
      <c r="C104" t="s">
        <v>16</v>
      </c>
      <c r="D104" t="s">
        <v>258</v>
      </c>
      <c r="E104" t="s">
        <v>49</v>
      </c>
      <c r="F104" s="1" t="s">
        <v>259</v>
      </c>
      <c r="G104" t="s">
        <v>260</v>
      </c>
      <c r="H104">
        <v>3157.5</v>
      </c>
      <c r="I104" s="2">
        <v>44564</v>
      </c>
      <c r="J104" s="2">
        <v>44579</v>
      </c>
      <c r="K104">
        <v>3157.5</v>
      </c>
    </row>
    <row r="105" spans="1:11" x14ac:dyDescent="0.25">
      <c r="A105" t="str">
        <f>"Z48349B374"</f>
        <v>Z48349B374</v>
      </c>
      <c r="B105" t="str">
        <f t="shared" si="1"/>
        <v>06363391001</v>
      </c>
      <c r="C105" t="s">
        <v>16</v>
      </c>
      <c r="D105" t="s">
        <v>261</v>
      </c>
      <c r="E105" t="s">
        <v>49</v>
      </c>
      <c r="F105" s="1" t="s">
        <v>262</v>
      </c>
      <c r="G105" t="s">
        <v>263</v>
      </c>
      <c r="H105">
        <v>22500</v>
      </c>
      <c r="I105" s="2">
        <v>44562</v>
      </c>
      <c r="J105" s="2">
        <v>44926</v>
      </c>
      <c r="K105">
        <v>21348.74</v>
      </c>
    </row>
    <row r="106" spans="1:11" x14ac:dyDescent="0.25">
      <c r="A106" t="str">
        <f>"ZB93446D69"</f>
        <v>ZB93446D69</v>
      </c>
      <c r="B106" t="str">
        <f t="shared" si="1"/>
        <v>06363391001</v>
      </c>
      <c r="C106" t="s">
        <v>16</v>
      </c>
      <c r="D106" t="s">
        <v>264</v>
      </c>
      <c r="E106" t="s">
        <v>49</v>
      </c>
      <c r="F106" s="1" t="s">
        <v>265</v>
      </c>
      <c r="G106" t="s">
        <v>266</v>
      </c>
      <c r="H106">
        <v>14740</v>
      </c>
      <c r="I106" s="2">
        <v>44572</v>
      </c>
      <c r="J106" s="2">
        <v>44712</v>
      </c>
      <c r="K106">
        <v>14740</v>
      </c>
    </row>
    <row r="107" spans="1:11" x14ac:dyDescent="0.25">
      <c r="A107" t="str">
        <f>"ZF434C1595"</f>
        <v>ZF434C1595</v>
      </c>
      <c r="B107" t="str">
        <f t="shared" si="1"/>
        <v>06363391001</v>
      </c>
      <c r="C107" t="s">
        <v>16</v>
      </c>
      <c r="D107" t="s">
        <v>267</v>
      </c>
      <c r="E107" t="s">
        <v>49</v>
      </c>
      <c r="F107" s="1" t="s">
        <v>268</v>
      </c>
      <c r="G107" t="s">
        <v>269</v>
      </c>
      <c r="H107">
        <v>7500</v>
      </c>
      <c r="I107" s="2">
        <v>44574</v>
      </c>
      <c r="J107" s="2">
        <v>44592</v>
      </c>
      <c r="K107">
        <v>7500</v>
      </c>
    </row>
    <row r="108" spans="1:11" x14ac:dyDescent="0.25">
      <c r="A108" t="str">
        <f>"ZC834C4879"</f>
        <v>ZC834C4879</v>
      </c>
      <c r="B108" t="str">
        <f t="shared" si="1"/>
        <v>06363391001</v>
      </c>
      <c r="C108" t="s">
        <v>16</v>
      </c>
      <c r="D108" t="s">
        <v>270</v>
      </c>
      <c r="E108" t="s">
        <v>49</v>
      </c>
      <c r="F108" s="1" t="s">
        <v>271</v>
      </c>
      <c r="G108" t="s">
        <v>272</v>
      </c>
      <c r="H108">
        <v>282.10000000000002</v>
      </c>
      <c r="I108" s="2">
        <v>44574</v>
      </c>
      <c r="J108" s="2">
        <v>44592</v>
      </c>
      <c r="K108">
        <v>282.10000000000002</v>
      </c>
    </row>
    <row r="109" spans="1:11" x14ac:dyDescent="0.25">
      <c r="A109" t="str">
        <f>"Z0134C6A19"</f>
        <v>Z0134C6A19</v>
      </c>
      <c r="B109" t="str">
        <f t="shared" si="1"/>
        <v>06363391001</v>
      </c>
      <c r="C109" t="s">
        <v>16</v>
      </c>
      <c r="D109" t="s">
        <v>273</v>
      </c>
      <c r="E109" t="s">
        <v>49</v>
      </c>
      <c r="F109" s="1" t="s">
        <v>274</v>
      </c>
      <c r="G109" t="s">
        <v>275</v>
      </c>
      <c r="H109">
        <v>290.2</v>
      </c>
      <c r="I109" s="2">
        <v>44574</v>
      </c>
      <c r="J109" s="2">
        <v>44592</v>
      </c>
      <c r="K109">
        <v>290.2</v>
      </c>
    </row>
    <row r="110" spans="1:11" x14ac:dyDescent="0.25">
      <c r="A110" t="str">
        <f>"Z0234ED024"</f>
        <v>Z0234ED024</v>
      </c>
      <c r="B110" t="str">
        <f t="shared" si="1"/>
        <v>06363391001</v>
      </c>
      <c r="C110" t="s">
        <v>16</v>
      </c>
      <c r="D110" t="s">
        <v>276</v>
      </c>
      <c r="E110" t="s">
        <v>49</v>
      </c>
      <c r="F110" s="1" t="s">
        <v>277</v>
      </c>
      <c r="G110" t="s">
        <v>278</v>
      </c>
      <c r="H110">
        <v>430</v>
      </c>
      <c r="I110" s="2">
        <v>44585</v>
      </c>
      <c r="J110" s="2">
        <v>44596</v>
      </c>
      <c r="K110">
        <v>430</v>
      </c>
    </row>
    <row r="111" spans="1:11" x14ac:dyDescent="0.25">
      <c r="A111" t="str">
        <f>"ZE534C6CB9"</f>
        <v>ZE534C6CB9</v>
      </c>
      <c r="B111" t="str">
        <f t="shared" si="1"/>
        <v>06363391001</v>
      </c>
      <c r="C111" t="s">
        <v>16</v>
      </c>
      <c r="D111" t="s">
        <v>279</v>
      </c>
      <c r="E111" t="s">
        <v>49</v>
      </c>
      <c r="F111" s="1" t="s">
        <v>280</v>
      </c>
      <c r="G111" t="s">
        <v>281</v>
      </c>
      <c r="H111">
        <v>240</v>
      </c>
      <c r="I111" s="2">
        <v>44574</v>
      </c>
      <c r="J111" s="2">
        <v>44592</v>
      </c>
      <c r="K111">
        <v>240</v>
      </c>
    </row>
    <row r="112" spans="1:11" x14ac:dyDescent="0.25">
      <c r="A112" t="str">
        <f>"Z1234DB23C"</f>
        <v>Z1234DB23C</v>
      </c>
      <c r="B112" t="str">
        <f t="shared" si="1"/>
        <v>06363391001</v>
      </c>
      <c r="C112" t="s">
        <v>16</v>
      </c>
      <c r="D112" t="s">
        <v>282</v>
      </c>
      <c r="E112" t="s">
        <v>49</v>
      </c>
      <c r="F112" s="1" t="s">
        <v>283</v>
      </c>
      <c r="G112" t="s">
        <v>284</v>
      </c>
      <c r="H112">
        <v>250</v>
      </c>
      <c r="I112" s="2">
        <v>44545</v>
      </c>
      <c r="J112" s="2">
        <v>44545</v>
      </c>
      <c r="K112">
        <v>250</v>
      </c>
    </row>
    <row r="113" spans="1:11" x14ac:dyDescent="0.25">
      <c r="A113" t="str">
        <f>"Z8734D05D5"</f>
        <v>Z8734D05D5</v>
      </c>
      <c r="B113" t="str">
        <f t="shared" si="1"/>
        <v>06363391001</v>
      </c>
      <c r="C113" t="s">
        <v>16</v>
      </c>
      <c r="D113" t="s">
        <v>285</v>
      </c>
      <c r="E113" t="s">
        <v>49</v>
      </c>
      <c r="F113" s="1" t="s">
        <v>286</v>
      </c>
      <c r="G113" t="s">
        <v>287</v>
      </c>
      <c r="H113">
        <v>1857.5</v>
      </c>
      <c r="I113" s="2">
        <v>44578</v>
      </c>
      <c r="J113" s="2">
        <v>44592</v>
      </c>
      <c r="K113">
        <v>1850</v>
      </c>
    </row>
    <row r="114" spans="1:11" x14ac:dyDescent="0.25">
      <c r="A114" t="str">
        <f>"Z793532C9D"</f>
        <v>Z793532C9D</v>
      </c>
      <c r="B114" t="str">
        <f t="shared" si="1"/>
        <v>06363391001</v>
      </c>
      <c r="C114" t="s">
        <v>16</v>
      </c>
      <c r="D114" t="s">
        <v>288</v>
      </c>
      <c r="E114" t="s">
        <v>49</v>
      </c>
      <c r="F114" s="1" t="s">
        <v>289</v>
      </c>
      <c r="G114" t="s">
        <v>290</v>
      </c>
      <c r="H114">
        <v>703</v>
      </c>
      <c r="I114" s="2">
        <v>44523</v>
      </c>
      <c r="J114" s="2">
        <v>44526</v>
      </c>
      <c r="K114">
        <v>703</v>
      </c>
    </row>
    <row r="115" spans="1:11" x14ac:dyDescent="0.25">
      <c r="A115" t="str">
        <f>"ZEF3536102"</f>
        <v>ZEF3536102</v>
      </c>
      <c r="B115" t="str">
        <f t="shared" si="1"/>
        <v>06363391001</v>
      </c>
      <c r="C115" t="s">
        <v>16</v>
      </c>
      <c r="D115" t="s">
        <v>291</v>
      </c>
      <c r="E115" t="s">
        <v>49</v>
      </c>
      <c r="F115" s="1" t="s">
        <v>100</v>
      </c>
      <c r="G115" t="s">
        <v>101</v>
      </c>
      <c r="H115">
        <v>800</v>
      </c>
      <c r="I115" s="2">
        <v>44609</v>
      </c>
      <c r="J115" s="2">
        <v>44638</v>
      </c>
      <c r="K115">
        <v>800</v>
      </c>
    </row>
    <row r="116" spans="1:11" x14ac:dyDescent="0.25">
      <c r="A116" t="str">
        <f>"Z91355863A"</f>
        <v>Z91355863A</v>
      </c>
      <c r="B116" t="str">
        <f t="shared" si="1"/>
        <v>06363391001</v>
      </c>
      <c r="C116" t="s">
        <v>16</v>
      </c>
      <c r="D116" t="s">
        <v>292</v>
      </c>
      <c r="E116" t="s">
        <v>49</v>
      </c>
      <c r="F116" s="1" t="s">
        <v>293</v>
      </c>
      <c r="G116" t="s">
        <v>294</v>
      </c>
      <c r="H116">
        <v>400</v>
      </c>
      <c r="I116" s="2">
        <v>44614</v>
      </c>
      <c r="J116" s="2">
        <v>44651</v>
      </c>
      <c r="K116">
        <v>400</v>
      </c>
    </row>
    <row r="117" spans="1:11" x14ac:dyDescent="0.25">
      <c r="A117" t="str">
        <f>"ZBF355318F"</f>
        <v>ZBF355318F</v>
      </c>
      <c r="B117" t="str">
        <f t="shared" si="1"/>
        <v>06363391001</v>
      </c>
      <c r="C117" t="s">
        <v>16</v>
      </c>
      <c r="D117" t="s">
        <v>295</v>
      </c>
      <c r="E117" t="s">
        <v>49</v>
      </c>
      <c r="F117" s="1" t="s">
        <v>296</v>
      </c>
      <c r="G117" t="s">
        <v>297</v>
      </c>
      <c r="H117">
        <v>768</v>
      </c>
      <c r="I117" s="2">
        <v>44617</v>
      </c>
      <c r="J117" s="2">
        <v>44630</v>
      </c>
      <c r="K117">
        <v>768</v>
      </c>
    </row>
    <row r="118" spans="1:11" x14ac:dyDescent="0.25">
      <c r="A118" t="str">
        <f>"ZE73577117"</f>
        <v>ZE73577117</v>
      </c>
      <c r="B118" t="str">
        <f t="shared" si="1"/>
        <v>06363391001</v>
      </c>
      <c r="C118" t="s">
        <v>16</v>
      </c>
      <c r="D118" t="s">
        <v>298</v>
      </c>
      <c r="E118" t="s">
        <v>49</v>
      </c>
      <c r="F118" s="1" t="s">
        <v>208</v>
      </c>
      <c r="G118" t="s">
        <v>209</v>
      </c>
      <c r="H118">
        <v>3911.8</v>
      </c>
      <c r="I118" s="2">
        <v>44627</v>
      </c>
      <c r="J118" s="2">
        <v>44638</v>
      </c>
      <c r="K118">
        <v>3911.8</v>
      </c>
    </row>
    <row r="119" spans="1:11" x14ac:dyDescent="0.25">
      <c r="A119" t="str">
        <f>"ZA73580685"</f>
        <v>ZA73580685</v>
      </c>
      <c r="B119" t="str">
        <f t="shared" si="1"/>
        <v>06363391001</v>
      </c>
      <c r="C119" t="s">
        <v>16</v>
      </c>
      <c r="D119" t="s">
        <v>299</v>
      </c>
      <c r="E119" t="s">
        <v>49</v>
      </c>
      <c r="F119" s="1" t="s">
        <v>300</v>
      </c>
      <c r="G119" t="s">
        <v>301</v>
      </c>
      <c r="H119">
        <v>249</v>
      </c>
      <c r="I119" s="2">
        <v>44629</v>
      </c>
      <c r="J119" s="2">
        <v>44643</v>
      </c>
      <c r="K119">
        <v>180</v>
      </c>
    </row>
    <row r="120" spans="1:11" x14ac:dyDescent="0.25">
      <c r="A120" t="str">
        <f>"ZDE35864C3"</f>
        <v>ZDE35864C3</v>
      </c>
      <c r="B120" t="str">
        <f t="shared" si="1"/>
        <v>06363391001</v>
      </c>
      <c r="C120" t="s">
        <v>16</v>
      </c>
      <c r="D120" t="s">
        <v>302</v>
      </c>
      <c r="E120" t="s">
        <v>49</v>
      </c>
      <c r="F120" s="1" t="s">
        <v>303</v>
      </c>
      <c r="G120" t="s">
        <v>304</v>
      </c>
      <c r="H120">
        <v>367.6</v>
      </c>
      <c r="I120" s="2">
        <v>44631</v>
      </c>
      <c r="J120" s="2">
        <v>44645</v>
      </c>
      <c r="K120">
        <v>367.6</v>
      </c>
    </row>
    <row r="121" spans="1:11" x14ac:dyDescent="0.25">
      <c r="A121" t="str">
        <f>"ZD73587872"</f>
        <v>ZD73587872</v>
      </c>
      <c r="B121" t="str">
        <f t="shared" si="1"/>
        <v>06363391001</v>
      </c>
      <c r="C121" t="s">
        <v>16</v>
      </c>
      <c r="D121" t="s">
        <v>305</v>
      </c>
      <c r="E121" t="s">
        <v>49</v>
      </c>
      <c r="F121" s="1" t="s">
        <v>208</v>
      </c>
      <c r="G121" t="s">
        <v>209</v>
      </c>
      <c r="H121">
        <v>433.65</v>
      </c>
      <c r="I121" s="2">
        <v>44575</v>
      </c>
      <c r="J121" s="2">
        <v>44575</v>
      </c>
      <c r="K121">
        <v>433.65</v>
      </c>
    </row>
    <row r="122" spans="1:11" x14ac:dyDescent="0.25">
      <c r="A122" t="str">
        <f>"ZAD3595098"</f>
        <v>ZAD3595098</v>
      </c>
      <c r="B122" t="str">
        <f t="shared" si="1"/>
        <v>06363391001</v>
      </c>
      <c r="C122" t="s">
        <v>16</v>
      </c>
      <c r="D122" t="s">
        <v>306</v>
      </c>
      <c r="E122" t="s">
        <v>49</v>
      </c>
      <c r="F122" s="1" t="s">
        <v>307</v>
      </c>
      <c r="G122" t="s">
        <v>308</v>
      </c>
      <c r="H122">
        <v>0</v>
      </c>
      <c r="I122" s="2">
        <v>44616</v>
      </c>
      <c r="J122" s="2">
        <v>44980</v>
      </c>
      <c r="K122">
        <v>0</v>
      </c>
    </row>
    <row r="123" spans="1:11" x14ac:dyDescent="0.25">
      <c r="A123" t="str">
        <f>"Z8D35946FD"</f>
        <v>Z8D35946FD</v>
      </c>
      <c r="B123" t="str">
        <f t="shared" si="1"/>
        <v>06363391001</v>
      </c>
      <c r="C123" t="s">
        <v>16</v>
      </c>
      <c r="D123" t="s">
        <v>309</v>
      </c>
      <c r="E123" t="s">
        <v>49</v>
      </c>
      <c r="F123" s="1" t="s">
        <v>310</v>
      </c>
      <c r="G123" t="s">
        <v>311</v>
      </c>
      <c r="H123">
        <v>26475</v>
      </c>
      <c r="I123" s="2">
        <v>44641</v>
      </c>
      <c r="J123" s="2">
        <v>44698</v>
      </c>
      <c r="K123">
        <v>0</v>
      </c>
    </row>
    <row r="124" spans="1:11" x14ac:dyDescent="0.25">
      <c r="A124" t="str">
        <f>"Z8B359FDCC"</f>
        <v>Z8B359FDCC</v>
      </c>
      <c r="B124" t="str">
        <f t="shared" si="1"/>
        <v>06363391001</v>
      </c>
      <c r="C124" t="s">
        <v>16</v>
      </c>
      <c r="D124" t="s">
        <v>312</v>
      </c>
      <c r="E124" t="s">
        <v>49</v>
      </c>
      <c r="F124" s="1" t="s">
        <v>313</v>
      </c>
      <c r="G124" t="s">
        <v>314</v>
      </c>
      <c r="H124">
        <v>170</v>
      </c>
      <c r="I124" s="2">
        <v>44641</v>
      </c>
      <c r="J124" s="2">
        <v>44651</v>
      </c>
      <c r="K124">
        <v>170</v>
      </c>
    </row>
    <row r="125" spans="1:11" x14ac:dyDescent="0.25">
      <c r="A125" t="str">
        <f>"ZB93599A6C"</f>
        <v>ZB93599A6C</v>
      </c>
      <c r="B125" t="str">
        <f t="shared" si="1"/>
        <v>06363391001</v>
      </c>
      <c r="C125" t="s">
        <v>16</v>
      </c>
      <c r="D125" t="s">
        <v>315</v>
      </c>
      <c r="E125" t="s">
        <v>49</v>
      </c>
      <c r="F125" s="1" t="s">
        <v>316</v>
      </c>
      <c r="G125" t="s">
        <v>317</v>
      </c>
      <c r="H125">
        <v>550</v>
      </c>
      <c r="I125" s="2">
        <v>44641</v>
      </c>
      <c r="J125" s="2">
        <v>44659</v>
      </c>
      <c r="K125">
        <v>550</v>
      </c>
    </row>
    <row r="126" spans="1:11" x14ac:dyDescent="0.25">
      <c r="A126" t="str">
        <f>"Z52359EE6F"</f>
        <v>Z52359EE6F</v>
      </c>
      <c r="B126" t="str">
        <f t="shared" si="1"/>
        <v>06363391001</v>
      </c>
      <c r="C126" t="s">
        <v>16</v>
      </c>
      <c r="D126" t="s">
        <v>318</v>
      </c>
      <c r="E126" t="s">
        <v>49</v>
      </c>
      <c r="F126" s="1" t="s">
        <v>227</v>
      </c>
      <c r="G126" t="s">
        <v>228</v>
      </c>
      <c r="H126">
        <v>725.5</v>
      </c>
      <c r="I126" s="2">
        <v>44602</v>
      </c>
      <c r="J126" s="2">
        <v>44602</v>
      </c>
      <c r="K126">
        <v>725.5</v>
      </c>
    </row>
    <row r="127" spans="1:11" x14ac:dyDescent="0.25">
      <c r="A127" t="str">
        <f>"Z3335B5D99"</f>
        <v>Z3335B5D99</v>
      </c>
      <c r="B127" t="str">
        <f t="shared" si="1"/>
        <v>06363391001</v>
      </c>
      <c r="C127" t="s">
        <v>16</v>
      </c>
      <c r="D127" t="s">
        <v>319</v>
      </c>
      <c r="E127" t="s">
        <v>49</v>
      </c>
      <c r="F127" s="1" t="s">
        <v>303</v>
      </c>
      <c r="G127" t="s">
        <v>304</v>
      </c>
      <c r="H127">
        <v>88.53</v>
      </c>
      <c r="I127" s="2">
        <v>44644</v>
      </c>
      <c r="J127" s="2">
        <v>44652</v>
      </c>
      <c r="K127">
        <v>88.53</v>
      </c>
    </row>
    <row r="128" spans="1:11" x14ac:dyDescent="0.25">
      <c r="A128" t="str">
        <f>"ZF135B2DC8"</f>
        <v>ZF135B2DC8</v>
      </c>
      <c r="B128" t="str">
        <f t="shared" si="1"/>
        <v>06363391001</v>
      </c>
      <c r="C128" t="s">
        <v>16</v>
      </c>
      <c r="D128" t="s">
        <v>320</v>
      </c>
      <c r="E128" t="s">
        <v>49</v>
      </c>
      <c r="F128" s="1" t="s">
        <v>321</v>
      </c>
      <c r="G128" t="s">
        <v>322</v>
      </c>
      <c r="H128">
        <v>900</v>
      </c>
      <c r="I128" s="2">
        <v>44629</v>
      </c>
      <c r="J128" s="2">
        <v>44629</v>
      </c>
      <c r="K128">
        <v>900</v>
      </c>
    </row>
    <row r="129" spans="1:11" x14ac:dyDescent="0.25">
      <c r="A129" t="str">
        <f>"ZE435C73B7"</f>
        <v>ZE435C73B7</v>
      </c>
      <c r="B129" t="str">
        <f t="shared" si="1"/>
        <v>06363391001</v>
      </c>
      <c r="C129" t="s">
        <v>16</v>
      </c>
      <c r="D129" t="s">
        <v>323</v>
      </c>
      <c r="E129" t="s">
        <v>49</v>
      </c>
      <c r="F129" s="1" t="s">
        <v>250</v>
      </c>
      <c r="G129" t="s">
        <v>251</v>
      </c>
      <c r="H129">
        <v>1230</v>
      </c>
      <c r="I129" s="2">
        <v>44650</v>
      </c>
      <c r="J129" s="2">
        <v>44664</v>
      </c>
      <c r="K129">
        <v>1230</v>
      </c>
    </row>
    <row r="130" spans="1:11" x14ac:dyDescent="0.25">
      <c r="A130" t="str">
        <f>"9145701737"</f>
        <v>9145701737</v>
      </c>
      <c r="B130" t="str">
        <f t="shared" si="1"/>
        <v>06363391001</v>
      </c>
      <c r="C130" t="s">
        <v>16</v>
      </c>
      <c r="D130" t="s">
        <v>324</v>
      </c>
      <c r="E130" t="s">
        <v>18</v>
      </c>
      <c r="F130" s="1" t="s">
        <v>268</v>
      </c>
      <c r="G130" t="s">
        <v>269</v>
      </c>
      <c r="H130">
        <v>94994.75</v>
      </c>
      <c r="I130" s="2">
        <v>44648</v>
      </c>
      <c r="J130" s="2">
        <v>44960</v>
      </c>
      <c r="K130">
        <v>47425.71</v>
      </c>
    </row>
    <row r="131" spans="1:11" x14ac:dyDescent="0.25">
      <c r="A131" t="str">
        <f>"Z9935C7126"</f>
        <v>Z9935C7126</v>
      </c>
      <c r="B131" t="str">
        <f t="shared" ref="B131:B194" si="2">"06363391001"</f>
        <v>06363391001</v>
      </c>
      <c r="C131" t="s">
        <v>16</v>
      </c>
      <c r="D131" t="s">
        <v>325</v>
      </c>
      <c r="E131" t="s">
        <v>49</v>
      </c>
      <c r="F131" s="1" t="s">
        <v>67</v>
      </c>
      <c r="G131" t="s">
        <v>68</v>
      </c>
      <c r="H131">
        <v>17200</v>
      </c>
      <c r="I131" s="2">
        <v>44652</v>
      </c>
      <c r="J131" s="2">
        <v>44680</v>
      </c>
      <c r="K131">
        <v>17200</v>
      </c>
    </row>
    <row r="132" spans="1:11" x14ac:dyDescent="0.25">
      <c r="A132" t="str">
        <f>"Z0535D8011"</f>
        <v>Z0535D8011</v>
      </c>
      <c r="B132" t="str">
        <f t="shared" si="2"/>
        <v>06363391001</v>
      </c>
      <c r="C132" t="s">
        <v>16</v>
      </c>
      <c r="D132" t="s">
        <v>326</v>
      </c>
      <c r="E132" t="s">
        <v>49</v>
      </c>
      <c r="F132" s="1" t="s">
        <v>327</v>
      </c>
      <c r="G132" t="s">
        <v>328</v>
      </c>
      <c r="H132">
        <v>1648</v>
      </c>
      <c r="I132" s="2">
        <v>44669</v>
      </c>
      <c r="J132" s="2">
        <v>44697</v>
      </c>
      <c r="K132">
        <v>1648</v>
      </c>
    </row>
    <row r="133" spans="1:11" x14ac:dyDescent="0.25">
      <c r="A133" t="str">
        <f>"91456182BA"</f>
        <v>91456182BA</v>
      </c>
      <c r="B133" t="str">
        <f t="shared" si="2"/>
        <v>06363391001</v>
      </c>
      <c r="C133" t="s">
        <v>16</v>
      </c>
      <c r="D133" t="s">
        <v>329</v>
      </c>
      <c r="E133" t="s">
        <v>18</v>
      </c>
      <c r="F133" s="1" t="s">
        <v>330</v>
      </c>
      <c r="G133" t="s">
        <v>331</v>
      </c>
      <c r="H133">
        <v>2483817</v>
      </c>
      <c r="I133" s="2">
        <v>44652</v>
      </c>
      <c r="J133" s="2">
        <v>46033</v>
      </c>
      <c r="K133">
        <v>157794.38</v>
      </c>
    </row>
    <row r="134" spans="1:11" x14ac:dyDescent="0.25">
      <c r="A134" t="str">
        <f>"Z9735E97A2"</f>
        <v>Z9735E97A2</v>
      </c>
      <c r="B134" t="str">
        <f t="shared" si="2"/>
        <v>06363391001</v>
      </c>
      <c r="C134" t="s">
        <v>16</v>
      </c>
      <c r="D134" t="s">
        <v>332</v>
      </c>
      <c r="E134" t="s">
        <v>49</v>
      </c>
      <c r="F134" s="1" t="s">
        <v>310</v>
      </c>
      <c r="G134" t="s">
        <v>311</v>
      </c>
      <c r="H134">
        <v>972</v>
      </c>
      <c r="I134" s="2">
        <v>44662</v>
      </c>
      <c r="J134" s="2">
        <v>44690</v>
      </c>
      <c r="K134">
        <v>0</v>
      </c>
    </row>
    <row r="135" spans="1:11" x14ac:dyDescent="0.25">
      <c r="A135" t="str">
        <f>"Z3335F5753"</f>
        <v>Z3335F5753</v>
      </c>
      <c r="B135" t="str">
        <f t="shared" si="2"/>
        <v>06363391001</v>
      </c>
      <c r="C135" t="s">
        <v>16</v>
      </c>
      <c r="D135" t="s">
        <v>333</v>
      </c>
      <c r="E135" t="s">
        <v>49</v>
      </c>
      <c r="F135" s="1" t="s">
        <v>334</v>
      </c>
      <c r="G135" t="s">
        <v>335</v>
      </c>
      <c r="H135">
        <v>262</v>
      </c>
      <c r="I135" s="2">
        <v>44662</v>
      </c>
      <c r="J135" s="2">
        <v>44687</v>
      </c>
      <c r="K135">
        <v>262</v>
      </c>
    </row>
    <row r="136" spans="1:11" x14ac:dyDescent="0.25">
      <c r="A136" t="str">
        <f>"9175315D74"</f>
        <v>9175315D74</v>
      </c>
      <c r="B136" t="str">
        <f t="shared" si="2"/>
        <v>06363391001</v>
      </c>
      <c r="C136" t="s">
        <v>16</v>
      </c>
      <c r="D136" t="s">
        <v>336</v>
      </c>
      <c r="E136" t="s">
        <v>18</v>
      </c>
      <c r="F136" s="1" t="s">
        <v>337</v>
      </c>
      <c r="G136" t="s">
        <v>338</v>
      </c>
      <c r="H136">
        <v>0</v>
      </c>
      <c r="I136" s="2">
        <v>44713</v>
      </c>
      <c r="J136" s="2">
        <v>45077</v>
      </c>
      <c r="K136">
        <v>1578939.55</v>
      </c>
    </row>
    <row r="137" spans="1:11" x14ac:dyDescent="0.25">
      <c r="A137" t="str">
        <f>"ZC235DAE1B"</f>
        <v>ZC235DAE1B</v>
      </c>
      <c r="B137" t="str">
        <f t="shared" si="2"/>
        <v>06363391001</v>
      </c>
      <c r="C137" t="s">
        <v>16</v>
      </c>
      <c r="D137" t="s">
        <v>339</v>
      </c>
      <c r="E137" t="s">
        <v>18</v>
      </c>
      <c r="F137" s="1" t="s">
        <v>340</v>
      </c>
      <c r="G137" t="s">
        <v>197</v>
      </c>
      <c r="H137">
        <v>36823.4</v>
      </c>
      <c r="I137" s="2">
        <v>44663</v>
      </c>
      <c r="J137" s="2">
        <v>45006</v>
      </c>
      <c r="K137">
        <v>35062.5</v>
      </c>
    </row>
    <row r="138" spans="1:11" x14ac:dyDescent="0.25">
      <c r="A138" t="str">
        <f>"Z8C35FC78E"</f>
        <v>Z8C35FC78E</v>
      </c>
      <c r="B138" t="str">
        <f t="shared" si="2"/>
        <v>06363391001</v>
      </c>
      <c r="C138" t="s">
        <v>16</v>
      </c>
      <c r="D138" t="s">
        <v>341</v>
      </c>
      <c r="E138" t="s">
        <v>18</v>
      </c>
      <c r="F138" s="1" t="s">
        <v>164</v>
      </c>
      <c r="G138" t="s">
        <v>165</v>
      </c>
      <c r="H138">
        <v>12927</v>
      </c>
      <c r="I138" s="2">
        <v>44671</v>
      </c>
      <c r="J138" s="2">
        <v>46507</v>
      </c>
      <c r="K138">
        <v>646.35</v>
      </c>
    </row>
    <row r="139" spans="1:11" x14ac:dyDescent="0.25">
      <c r="A139" t="str">
        <f>"Z66361523F"</f>
        <v>Z66361523F</v>
      </c>
      <c r="B139" t="str">
        <f t="shared" si="2"/>
        <v>06363391001</v>
      </c>
      <c r="C139" t="s">
        <v>16</v>
      </c>
      <c r="D139" t="s">
        <v>342</v>
      </c>
      <c r="E139" t="s">
        <v>49</v>
      </c>
      <c r="F139" s="1" t="s">
        <v>343</v>
      </c>
      <c r="G139" t="s">
        <v>344</v>
      </c>
      <c r="H139">
        <v>39990</v>
      </c>
      <c r="I139" s="2">
        <v>44682</v>
      </c>
      <c r="J139" s="2">
        <v>45046</v>
      </c>
      <c r="K139">
        <v>17849.13</v>
      </c>
    </row>
    <row r="140" spans="1:11" x14ac:dyDescent="0.25">
      <c r="A140" t="str">
        <f>"ZD536284A8"</f>
        <v>ZD536284A8</v>
      </c>
      <c r="B140" t="str">
        <f t="shared" si="2"/>
        <v>06363391001</v>
      </c>
      <c r="C140" t="s">
        <v>16</v>
      </c>
      <c r="D140" t="s">
        <v>345</v>
      </c>
      <c r="E140" t="s">
        <v>49</v>
      </c>
      <c r="F140" s="1" t="s">
        <v>346</v>
      </c>
      <c r="G140" t="s">
        <v>347</v>
      </c>
      <c r="H140">
        <v>6570</v>
      </c>
      <c r="I140" s="2">
        <v>44684</v>
      </c>
      <c r="J140" s="2">
        <v>44712</v>
      </c>
      <c r="K140">
        <v>6570</v>
      </c>
    </row>
    <row r="141" spans="1:11" x14ac:dyDescent="0.25">
      <c r="A141" t="str">
        <f>"Z973601BE6"</f>
        <v>Z973601BE6</v>
      </c>
      <c r="B141" t="str">
        <f t="shared" si="2"/>
        <v>06363391001</v>
      </c>
      <c r="C141" t="s">
        <v>16</v>
      </c>
      <c r="D141" t="s">
        <v>348</v>
      </c>
      <c r="E141" t="s">
        <v>49</v>
      </c>
      <c r="F141" s="1" t="s">
        <v>173</v>
      </c>
      <c r="G141" t="s">
        <v>174</v>
      </c>
      <c r="H141">
        <v>2040</v>
      </c>
      <c r="I141" s="2">
        <v>44401</v>
      </c>
      <c r="J141" s="2">
        <v>44646</v>
      </c>
      <c r="K141">
        <v>2040</v>
      </c>
    </row>
    <row r="142" spans="1:11" x14ac:dyDescent="0.25">
      <c r="A142" t="str">
        <f>"ZBC35AF06F"</f>
        <v>ZBC35AF06F</v>
      </c>
      <c r="B142" t="str">
        <f t="shared" si="2"/>
        <v>06363391001</v>
      </c>
      <c r="C142" t="s">
        <v>16</v>
      </c>
      <c r="D142" t="s">
        <v>349</v>
      </c>
      <c r="E142" t="s">
        <v>49</v>
      </c>
      <c r="F142" s="1" t="s">
        <v>173</v>
      </c>
      <c r="G142" t="s">
        <v>174</v>
      </c>
      <c r="H142">
        <v>444</v>
      </c>
      <c r="I142" s="2">
        <v>44518</v>
      </c>
      <c r="J142" s="2">
        <v>44620</v>
      </c>
      <c r="K142">
        <v>444</v>
      </c>
    </row>
    <row r="143" spans="1:11" x14ac:dyDescent="0.25">
      <c r="A143" t="str">
        <f>"Z123653C32"</f>
        <v>Z123653C32</v>
      </c>
      <c r="B143" t="str">
        <f t="shared" si="2"/>
        <v>06363391001</v>
      </c>
      <c r="C143" t="s">
        <v>16</v>
      </c>
      <c r="D143" t="s">
        <v>350</v>
      </c>
      <c r="E143" t="s">
        <v>49</v>
      </c>
      <c r="F143" s="1" t="s">
        <v>351</v>
      </c>
      <c r="G143" t="s">
        <v>352</v>
      </c>
      <c r="H143">
        <v>9000</v>
      </c>
      <c r="I143" s="2">
        <v>44692</v>
      </c>
      <c r="J143" s="2">
        <v>44708</v>
      </c>
      <c r="K143">
        <v>9000</v>
      </c>
    </row>
    <row r="144" spans="1:11" x14ac:dyDescent="0.25">
      <c r="A144" t="str">
        <f>"Z03363C975"</f>
        <v>Z03363C975</v>
      </c>
      <c r="B144" t="str">
        <f t="shared" si="2"/>
        <v>06363391001</v>
      </c>
      <c r="C144" t="s">
        <v>16</v>
      </c>
      <c r="D144" t="s">
        <v>353</v>
      </c>
      <c r="E144" t="s">
        <v>49</v>
      </c>
      <c r="F144" s="1" t="s">
        <v>354</v>
      </c>
      <c r="G144" t="s">
        <v>355</v>
      </c>
      <c r="H144">
        <v>160</v>
      </c>
      <c r="I144" s="2">
        <v>44660</v>
      </c>
      <c r="J144" s="2">
        <v>44660</v>
      </c>
      <c r="K144">
        <v>160</v>
      </c>
    </row>
    <row r="145" spans="1:11" x14ac:dyDescent="0.25">
      <c r="A145" t="str">
        <f>"ZF436326F2"</f>
        <v>ZF436326F2</v>
      </c>
      <c r="B145" t="str">
        <f t="shared" si="2"/>
        <v>06363391001</v>
      </c>
      <c r="C145" t="s">
        <v>16</v>
      </c>
      <c r="D145" t="s">
        <v>356</v>
      </c>
      <c r="E145" t="s">
        <v>49</v>
      </c>
      <c r="F145" s="1" t="s">
        <v>244</v>
      </c>
      <c r="G145" t="s">
        <v>245</v>
      </c>
      <c r="H145">
        <v>255</v>
      </c>
      <c r="I145" s="2">
        <v>44614</v>
      </c>
      <c r="J145" s="2">
        <v>44614</v>
      </c>
      <c r="K145">
        <v>255</v>
      </c>
    </row>
    <row r="146" spans="1:11" x14ac:dyDescent="0.25">
      <c r="A146" t="str">
        <f>"Z573657ED6"</f>
        <v>Z573657ED6</v>
      </c>
      <c r="B146" t="str">
        <f t="shared" si="2"/>
        <v>06363391001</v>
      </c>
      <c r="C146" t="s">
        <v>16</v>
      </c>
      <c r="D146" t="s">
        <v>357</v>
      </c>
      <c r="E146" t="s">
        <v>49</v>
      </c>
      <c r="F146" s="1" t="s">
        <v>250</v>
      </c>
      <c r="G146" t="s">
        <v>251</v>
      </c>
      <c r="H146">
        <v>200</v>
      </c>
      <c r="I146" s="2">
        <v>44692</v>
      </c>
      <c r="J146" s="2">
        <v>44707</v>
      </c>
      <c r="K146">
        <v>200</v>
      </c>
    </row>
    <row r="147" spans="1:11" x14ac:dyDescent="0.25">
      <c r="A147" t="str">
        <f>"Z703660604"</f>
        <v>Z703660604</v>
      </c>
      <c r="B147" t="str">
        <f t="shared" si="2"/>
        <v>06363391001</v>
      </c>
      <c r="C147" t="s">
        <v>16</v>
      </c>
      <c r="D147" t="s">
        <v>358</v>
      </c>
      <c r="E147" t="s">
        <v>49</v>
      </c>
      <c r="F147" s="1" t="s">
        <v>359</v>
      </c>
      <c r="G147" t="s">
        <v>360</v>
      </c>
      <c r="H147">
        <v>2280</v>
      </c>
      <c r="I147" s="2">
        <v>44697</v>
      </c>
      <c r="J147" s="2">
        <v>44715</v>
      </c>
      <c r="K147">
        <v>2280</v>
      </c>
    </row>
    <row r="148" spans="1:11" x14ac:dyDescent="0.25">
      <c r="A148" t="str">
        <f>"ZB23662588"</f>
        <v>ZB23662588</v>
      </c>
      <c r="B148" t="str">
        <f t="shared" si="2"/>
        <v>06363391001</v>
      </c>
      <c r="C148" t="s">
        <v>16</v>
      </c>
      <c r="D148" t="s">
        <v>361</v>
      </c>
      <c r="E148" t="s">
        <v>18</v>
      </c>
      <c r="F148" s="1" t="s">
        <v>362</v>
      </c>
      <c r="G148" t="s">
        <v>363</v>
      </c>
      <c r="H148">
        <v>2489.1999999999998</v>
      </c>
      <c r="I148" s="2">
        <v>44693</v>
      </c>
      <c r="J148" s="2">
        <v>44697</v>
      </c>
      <c r="K148">
        <v>41.82</v>
      </c>
    </row>
    <row r="149" spans="1:11" x14ac:dyDescent="0.25">
      <c r="A149" t="str">
        <f>"Z11369088D"</f>
        <v>Z11369088D</v>
      </c>
      <c r="B149" t="str">
        <f t="shared" si="2"/>
        <v>06363391001</v>
      </c>
      <c r="C149" t="s">
        <v>16</v>
      </c>
      <c r="D149" t="s">
        <v>364</v>
      </c>
      <c r="E149" t="s">
        <v>49</v>
      </c>
      <c r="F149" s="1" t="s">
        <v>365</v>
      </c>
      <c r="G149" t="s">
        <v>366</v>
      </c>
      <c r="H149">
        <v>2900</v>
      </c>
      <c r="I149" s="2">
        <v>44707</v>
      </c>
      <c r="J149" s="2">
        <v>44722</v>
      </c>
      <c r="K149">
        <v>2900</v>
      </c>
    </row>
    <row r="150" spans="1:11" x14ac:dyDescent="0.25">
      <c r="A150" t="str">
        <f>"Z9C369553C"</f>
        <v>Z9C369553C</v>
      </c>
      <c r="B150" t="str">
        <f t="shared" si="2"/>
        <v>06363391001</v>
      </c>
      <c r="C150" t="s">
        <v>16</v>
      </c>
      <c r="D150" t="s">
        <v>367</v>
      </c>
      <c r="E150" t="s">
        <v>49</v>
      </c>
      <c r="F150" s="1" t="s">
        <v>321</v>
      </c>
      <c r="G150" t="s">
        <v>322</v>
      </c>
      <c r="H150">
        <v>1750</v>
      </c>
      <c r="I150" s="2">
        <v>44718</v>
      </c>
      <c r="J150" s="2">
        <v>44732</v>
      </c>
      <c r="K150">
        <v>1750</v>
      </c>
    </row>
    <row r="151" spans="1:11" x14ac:dyDescent="0.25">
      <c r="A151" t="str">
        <f>"Z32368729C"</f>
        <v>Z32368729C</v>
      </c>
      <c r="B151" t="str">
        <f t="shared" si="2"/>
        <v>06363391001</v>
      </c>
      <c r="C151" t="s">
        <v>16</v>
      </c>
      <c r="D151" t="s">
        <v>368</v>
      </c>
      <c r="E151" t="s">
        <v>49</v>
      </c>
      <c r="F151" s="1" t="s">
        <v>217</v>
      </c>
      <c r="G151" t="s">
        <v>218</v>
      </c>
      <c r="H151">
        <v>1275</v>
      </c>
      <c r="I151" s="2">
        <v>44707</v>
      </c>
      <c r="J151" s="2">
        <v>44729</v>
      </c>
      <c r="K151">
        <v>1275</v>
      </c>
    </row>
    <row r="152" spans="1:11" x14ac:dyDescent="0.25">
      <c r="A152" t="str">
        <f>"ZC636A1CCE"</f>
        <v>ZC636A1CCE</v>
      </c>
      <c r="B152" t="str">
        <f t="shared" si="2"/>
        <v>06363391001</v>
      </c>
      <c r="C152" t="s">
        <v>16</v>
      </c>
      <c r="D152" t="s">
        <v>369</v>
      </c>
      <c r="E152" t="s">
        <v>49</v>
      </c>
      <c r="F152" s="1" t="s">
        <v>370</v>
      </c>
      <c r="G152" t="s">
        <v>371</v>
      </c>
      <c r="H152">
        <v>2670</v>
      </c>
      <c r="I152" s="2">
        <v>44713</v>
      </c>
      <c r="J152" s="2">
        <v>44735</v>
      </c>
      <c r="K152">
        <v>2670</v>
      </c>
    </row>
    <row r="153" spans="1:11" x14ac:dyDescent="0.25">
      <c r="A153" t="str">
        <f>"Z813678EDD"</f>
        <v>Z813678EDD</v>
      </c>
      <c r="B153" t="str">
        <f t="shared" si="2"/>
        <v>06363391001</v>
      </c>
      <c r="C153" t="s">
        <v>16</v>
      </c>
      <c r="D153" t="s">
        <v>372</v>
      </c>
      <c r="E153" t="s">
        <v>49</v>
      </c>
      <c r="F153" s="1" t="s">
        <v>373</v>
      </c>
      <c r="G153" t="s">
        <v>374</v>
      </c>
      <c r="H153">
        <v>4735</v>
      </c>
      <c r="I153" s="2">
        <v>44713</v>
      </c>
      <c r="J153" s="2">
        <v>44742</v>
      </c>
      <c r="K153">
        <v>4735</v>
      </c>
    </row>
    <row r="154" spans="1:11" x14ac:dyDescent="0.25">
      <c r="A154" t="str">
        <f>"Z0536A0342"</f>
        <v>Z0536A0342</v>
      </c>
      <c r="B154" t="str">
        <f t="shared" si="2"/>
        <v>06363391001</v>
      </c>
      <c r="C154" t="s">
        <v>16</v>
      </c>
      <c r="D154" t="s">
        <v>375</v>
      </c>
      <c r="E154" t="s">
        <v>49</v>
      </c>
      <c r="F154" s="1" t="s">
        <v>376</v>
      </c>
      <c r="G154" t="s">
        <v>377</v>
      </c>
      <c r="H154">
        <v>850</v>
      </c>
      <c r="I154" s="2">
        <v>44718</v>
      </c>
      <c r="J154" s="2">
        <v>44834</v>
      </c>
      <c r="K154">
        <v>834</v>
      </c>
    </row>
    <row r="155" spans="1:11" x14ac:dyDescent="0.25">
      <c r="A155" t="str">
        <f>"ZB136ADC38"</f>
        <v>ZB136ADC38</v>
      </c>
      <c r="B155" t="str">
        <f t="shared" si="2"/>
        <v>06363391001</v>
      </c>
      <c r="C155" t="s">
        <v>16</v>
      </c>
      <c r="D155" t="s">
        <v>378</v>
      </c>
      <c r="E155" t="s">
        <v>49</v>
      </c>
      <c r="F155" s="1" t="s">
        <v>379</v>
      </c>
      <c r="G155" t="s">
        <v>380</v>
      </c>
      <c r="H155">
        <v>3370</v>
      </c>
      <c r="I155" s="2">
        <v>44725</v>
      </c>
      <c r="J155" s="2">
        <v>44732</v>
      </c>
      <c r="K155">
        <v>3370</v>
      </c>
    </row>
    <row r="156" spans="1:11" x14ac:dyDescent="0.25">
      <c r="A156" t="str">
        <f>"ZA23696399"</f>
        <v>ZA23696399</v>
      </c>
      <c r="B156" t="str">
        <f t="shared" si="2"/>
        <v>06363391001</v>
      </c>
      <c r="C156" t="s">
        <v>16</v>
      </c>
      <c r="D156" t="s">
        <v>381</v>
      </c>
      <c r="E156" t="s">
        <v>18</v>
      </c>
      <c r="F156" s="1" t="s">
        <v>164</v>
      </c>
      <c r="G156" t="s">
        <v>165</v>
      </c>
      <c r="H156">
        <v>18258.400000000001</v>
      </c>
      <c r="I156" s="2">
        <v>44708</v>
      </c>
      <c r="J156" s="2">
        <v>46524</v>
      </c>
      <c r="K156">
        <v>0</v>
      </c>
    </row>
    <row r="157" spans="1:11" x14ac:dyDescent="0.25">
      <c r="A157" t="str">
        <f>"ZA136B09E9"</f>
        <v>ZA136B09E9</v>
      </c>
      <c r="B157" t="str">
        <f t="shared" si="2"/>
        <v>06363391001</v>
      </c>
      <c r="C157" t="s">
        <v>16</v>
      </c>
      <c r="D157" t="s">
        <v>382</v>
      </c>
      <c r="E157" t="s">
        <v>49</v>
      </c>
      <c r="F157" s="1" t="s">
        <v>383</v>
      </c>
      <c r="G157" t="s">
        <v>384</v>
      </c>
      <c r="H157">
        <v>2410</v>
      </c>
      <c r="I157" s="2">
        <v>44720</v>
      </c>
      <c r="J157" s="2">
        <v>44734</v>
      </c>
      <c r="K157">
        <v>2410</v>
      </c>
    </row>
    <row r="158" spans="1:11" x14ac:dyDescent="0.25">
      <c r="A158" t="str">
        <f>"Z45368DEAE"</f>
        <v>Z45368DEAE</v>
      </c>
      <c r="B158" t="str">
        <f t="shared" si="2"/>
        <v>06363391001</v>
      </c>
      <c r="C158" t="s">
        <v>16</v>
      </c>
      <c r="D158" t="s">
        <v>385</v>
      </c>
      <c r="E158" t="s">
        <v>49</v>
      </c>
      <c r="F158" s="1" t="s">
        <v>386</v>
      </c>
      <c r="G158" t="s">
        <v>387</v>
      </c>
      <c r="H158">
        <v>39900</v>
      </c>
      <c r="I158" s="2">
        <v>44719</v>
      </c>
      <c r="J158" s="2">
        <v>44865</v>
      </c>
      <c r="K158">
        <v>25344.44</v>
      </c>
    </row>
    <row r="159" spans="1:11" x14ac:dyDescent="0.25">
      <c r="A159" t="str">
        <f>"ZD236BBCD1"</f>
        <v>ZD236BBCD1</v>
      </c>
      <c r="B159" t="str">
        <f t="shared" si="2"/>
        <v>06363391001</v>
      </c>
      <c r="C159" t="s">
        <v>16</v>
      </c>
      <c r="D159" t="s">
        <v>388</v>
      </c>
      <c r="E159" t="s">
        <v>49</v>
      </c>
      <c r="F159" s="1" t="s">
        <v>250</v>
      </c>
      <c r="G159" t="s">
        <v>251</v>
      </c>
      <c r="H159">
        <v>1000</v>
      </c>
      <c r="I159" s="2">
        <v>44722</v>
      </c>
      <c r="J159" s="2">
        <v>44736</v>
      </c>
      <c r="K159">
        <v>1000</v>
      </c>
    </row>
    <row r="160" spans="1:11" x14ac:dyDescent="0.25">
      <c r="A160" t="str">
        <f>"Z9F36BA835"</f>
        <v>Z9F36BA835</v>
      </c>
      <c r="B160" t="str">
        <f t="shared" si="2"/>
        <v>06363391001</v>
      </c>
      <c r="C160" t="s">
        <v>16</v>
      </c>
      <c r="D160" t="s">
        <v>389</v>
      </c>
      <c r="E160" t="s">
        <v>49</v>
      </c>
      <c r="F160" s="1" t="s">
        <v>230</v>
      </c>
      <c r="G160" t="s">
        <v>231</v>
      </c>
      <c r="H160">
        <v>1250</v>
      </c>
      <c r="I160" s="2">
        <v>44722</v>
      </c>
      <c r="J160" s="2">
        <v>44732</v>
      </c>
      <c r="K160">
        <v>1250</v>
      </c>
    </row>
    <row r="161" spans="1:11" x14ac:dyDescent="0.25">
      <c r="A161" t="str">
        <f>"Z3C36CB5A0"</f>
        <v>Z3C36CB5A0</v>
      </c>
      <c r="B161" t="str">
        <f t="shared" si="2"/>
        <v>06363391001</v>
      </c>
      <c r="C161" t="s">
        <v>16</v>
      </c>
      <c r="D161" t="s">
        <v>390</v>
      </c>
      <c r="E161" t="s">
        <v>49</v>
      </c>
      <c r="F161" s="1" t="s">
        <v>391</v>
      </c>
      <c r="G161" t="s">
        <v>392</v>
      </c>
      <c r="H161">
        <v>1080</v>
      </c>
      <c r="I161" s="2">
        <v>44732</v>
      </c>
      <c r="J161" s="2">
        <v>44733</v>
      </c>
      <c r="K161">
        <v>1080</v>
      </c>
    </row>
    <row r="162" spans="1:11" x14ac:dyDescent="0.25">
      <c r="A162" t="str">
        <f>"ZC936CC31E"</f>
        <v>ZC936CC31E</v>
      </c>
      <c r="B162" t="str">
        <f t="shared" si="2"/>
        <v>06363391001</v>
      </c>
      <c r="C162" t="s">
        <v>16</v>
      </c>
      <c r="D162" t="s">
        <v>393</v>
      </c>
      <c r="E162" t="s">
        <v>49</v>
      </c>
      <c r="F162" s="1" t="s">
        <v>321</v>
      </c>
      <c r="G162" t="s">
        <v>322</v>
      </c>
      <c r="H162">
        <v>1246</v>
      </c>
      <c r="I162" s="2">
        <v>44732</v>
      </c>
      <c r="J162" s="2">
        <v>44739</v>
      </c>
      <c r="K162">
        <v>1246</v>
      </c>
    </row>
    <row r="163" spans="1:11" x14ac:dyDescent="0.25">
      <c r="A163" t="str">
        <f>"Z1F36B9A4C"</f>
        <v>Z1F36B9A4C</v>
      </c>
      <c r="B163" t="str">
        <f t="shared" si="2"/>
        <v>06363391001</v>
      </c>
      <c r="C163" t="s">
        <v>16</v>
      </c>
      <c r="D163" t="s">
        <v>394</v>
      </c>
      <c r="E163" t="s">
        <v>49</v>
      </c>
      <c r="F163" s="1" t="s">
        <v>395</v>
      </c>
      <c r="G163" t="s">
        <v>396</v>
      </c>
      <c r="H163">
        <v>322</v>
      </c>
      <c r="I163" s="2">
        <v>44669</v>
      </c>
      <c r="J163" s="2">
        <v>44699</v>
      </c>
      <c r="K163">
        <v>322</v>
      </c>
    </row>
    <row r="164" spans="1:11" x14ac:dyDescent="0.25">
      <c r="A164" t="str">
        <f>"Z2736BAB29"</f>
        <v>Z2736BAB29</v>
      </c>
      <c r="B164" t="str">
        <f t="shared" si="2"/>
        <v>06363391001</v>
      </c>
      <c r="C164" t="s">
        <v>16</v>
      </c>
      <c r="D164" t="s">
        <v>397</v>
      </c>
      <c r="E164" t="s">
        <v>49</v>
      </c>
      <c r="F164" s="1" t="s">
        <v>131</v>
      </c>
      <c r="G164" t="s">
        <v>132</v>
      </c>
      <c r="H164">
        <v>37748</v>
      </c>
      <c r="I164" s="2">
        <v>44682</v>
      </c>
      <c r="J164" s="2">
        <v>45046</v>
      </c>
      <c r="K164">
        <v>6254</v>
      </c>
    </row>
    <row r="165" spans="1:11" x14ac:dyDescent="0.25">
      <c r="A165" t="str">
        <f>"923236007E"</f>
        <v>923236007E</v>
      </c>
      <c r="B165" t="str">
        <f t="shared" si="2"/>
        <v>06363391001</v>
      </c>
      <c r="C165" t="s">
        <v>16</v>
      </c>
      <c r="D165" t="s">
        <v>398</v>
      </c>
      <c r="E165" t="s">
        <v>18</v>
      </c>
      <c r="F165" s="1" t="s">
        <v>113</v>
      </c>
      <c r="G165" t="s">
        <v>114</v>
      </c>
      <c r="H165">
        <v>2403842.9</v>
      </c>
      <c r="I165" s="2">
        <v>44729</v>
      </c>
      <c r="J165" s="2">
        <v>45427</v>
      </c>
      <c r="K165">
        <v>1046164.44</v>
      </c>
    </row>
    <row r="166" spans="1:11" x14ac:dyDescent="0.25">
      <c r="A166" t="str">
        <f>"Z0236E2460"</f>
        <v>Z0236E2460</v>
      </c>
      <c r="B166" t="str">
        <f t="shared" si="2"/>
        <v>06363391001</v>
      </c>
      <c r="C166" t="s">
        <v>16</v>
      </c>
      <c r="D166" t="s">
        <v>399</v>
      </c>
      <c r="E166" t="s">
        <v>49</v>
      </c>
      <c r="F166" s="1" t="s">
        <v>400</v>
      </c>
      <c r="G166" t="s">
        <v>401</v>
      </c>
      <c r="H166">
        <v>350</v>
      </c>
      <c r="I166" s="2">
        <v>44734</v>
      </c>
      <c r="J166" s="2">
        <v>44744</v>
      </c>
      <c r="K166">
        <v>350</v>
      </c>
    </row>
    <row r="167" spans="1:11" x14ac:dyDescent="0.25">
      <c r="A167" t="str">
        <f>"Z8B36E67B2"</f>
        <v>Z8B36E67B2</v>
      </c>
      <c r="B167" t="str">
        <f t="shared" si="2"/>
        <v>06363391001</v>
      </c>
      <c r="C167" t="s">
        <v>16</v>
      </c>
      <c r="D167" t="s">
        <v>402</v>
      </c>
      <c r="E167" t="s">
        <v>49</v>
      </c>
      <c r="F167" s="1" t="s">
        <v>403</v>
      </c>
      <c r="G167" t="s">
        <v>404</v>
      </c>
      <c r="H167">
        <v>1800</v>
      </c>
      <c r="I167" s="2">
        <v>44735</v>
      </c>
      <c r="J167" s="2">
        <v>44818</v>
      </c>
      <c r="K167">
        <v>1800</v>
      </c>
    </row>
    <row r="168" spans="1:11" x14ac:dyDescent="0.25">
      <c r="A168" t="str">
        <f>"ZA9370AA6A"</f>
        <v>ZA9370AA6A</v>
      </c>
      <c r="B168" t="str">
        <f t="shared" si="2"/>
        <v>06363391001</v>
      </c>
      <c r="C168" t="s">
        <v>16</v>
      </c>
      <c r="D168" t="s">
        <v>405</v>
      </c>
      <c r="E168" t="s">
        <v>49</v>
      </c>
      <c r="F168" s="1" t="s">
        <v>406</v>
      </c>
      <c r="G168" t="s">
        <v>407</v>
      </c>
      <c r="H168">
        <v>1250</v>
      </c>
      <c r="I168" s="2">
        <v>44748</v>
      </c>
      <c r="J168" s="2">
        <v>44762</v>
      </c>
      <c r="K168">
        <v>1250</v>
      </c>
    </row>
    <row r="169" spans="1:11" x14ac:dyDescent="0.25">
      <c r="A169" t="str">
        <f>"ZC4370D4FD"</f>
        <v>ZC4370D4FD</v>
      </c>
      <c r="B169" t="str">
        <f t="shared" si="2"/>
        <v>06363391001</v>
      </c>
      <c r="C169" t="s">
        <v>16</v>
      </c>
      <c r="D169" t="s">
        <v>408</v>
      </c>
      <c r="E169" t="s">
        <v>49</v>
      </c>
      <c r="F169" s="1" t="s">
        <v>409</v>
      </c>
      <c r="G169" t="s">
        <v>410</v>
      </c>
      <c r="H169">
        <v>2850</v>
      </c>
      <c r="I169" s="2">
        <v>44748</v>
      </c>
      <c r="J169" s="2">
        <v>44758</v>
      </c>
      <c r="K169">
        <v>1900</v>
      </c>
    </row>
    <row r="170" spans="1:11" x14ac:dyDescent="0.25">
      <c r="A170" t="str">
        <f>"0000000000"</f>
        <v>0000000000</v>
      </c>
      <c r="B170" t="str">
        <f t="shared" si="2"/>
        <v>06363391001</v>
      </c>
      <c r="C170" t="s">
        <v>16</v>
      </c>
      <c r="D170" t="s">
        <v>411</v>
      </c>
      <c r="E170" t="s">
        <v>49</v>
      </c>
      <c r="F170" s="1" t="s">
        <v>412</v>
      </c>
      <c r="G170" t="s">
        <v>413</v>
      </c>
      <c r="H170">
        <v>0</v>
      </c>
      <c r="I170" s="2">
        <v>44682</v>
      </c>
      <c r="J170" s="2">
        <v>44834</v>
      </c>
      <c r="K170">
        <v>149075.56</v>
      </c>
    </row>
    <row r="171" spans="1:11" x14ac:dyDescent="0.25">
      <c r="A171" t="str">
        <f>"Z2836A592B"</f>
        <v>Z2836A592B</v>
      </c>
      <c r="B171" t="str">
        <f t="shared" si="2"/>
        <v>06363391001</v>
      </c>
      <c r="C171" t="s">
        <v>16</v>
      </c>
      <c r="D171" t="s">
        <v>414</v>
      </c>
      <c r="E171" t="s">
        <v>49</v>
      </c>
      <c r="F171" s="1" t="s">
        <v>67</v>
      </c>
      <c r="G171" t="s">
        <v>68</v>
      </c>
      <c r="H171">
        <v>20850</v>
      </c>
      <c r="I171" s="2">
        <v>44719</v>
      </c>
      <c r="J171" s="2">
        <v>45814</v>
      </c>
      <c r="K171">
        <v>4865</v>
      </c>
    </row>
    <row r="172" spans="1:11" x14ac:dyDescent="0.25">
      <c r="A172" t="str">
        <f>"ZF8371DEFC"</f>
        <v>ZF8371DEFC</v>
      </c>
      <c r="B172" t="str">
        <f t="shared" si="2"/>
        <v>06363391001</v>
      </c>
      <c r="C172" t="s">
        <v>16</v>
      </c>
      <c r="D172" t="s">
        <v>415</v>
      </c>
      <c r="E172" t="s">
        <v>49</v>
      </c>
      <c r="F172" s="1" t="s">
        <v>416</v>
      </c>
      <c r="G172" t="s">
        <v>417</v>
      </c>
      <c r="H172">
        <v>230</v>
      </c>
      <c r="I172" s="2">
        <v>44728</v>
      </c>
      <c r="J172" s="2">
        <v>44728</v>
      </c>
      <c r="K172">
        <v>230</v>
      </c>
    </row>
    <row r="173" spans="1:11" x14ac:dyDescent="0.25">
      <c r="A173" t="str">
        <f>"Z66372D9DA"</f>
        <v>Z66372D9DA</v>
      </c>
      <c r="B173" t="str">
        <f t="shared" si="2"/>
        <v>06363391001</v>
      </c>
      <c r="C173" t="s">
        <v>16</v>
      </c>
      <c r="D173" t="s">
        <v>418</v>
      </c>
      <c r="E173" t="s">
        <v>49</v>
      </c>
      <c r="F173" s="1" t="s">
        <v>419</v>
      </c>
      <c r="G173" t="s">
        <v>420</v>
      </c>
      <c r="H173">
        <v>214</v>
      </c>
      <c r="I173" s="2">
        <v>44760</v>
      </c>
      <c r="J173" s="2">
        <v>44770</v>
      </c>
      <c r="K173">
        <v>214</v>
      </c>
    </row>
    <row r="174" spans="1:11" x14ac:dyDescent="0.25">
      <c r="A174" t="str">
        <f>"ZD6372A99A"</f>
        <v>ZD6372A99A</v>
      </c>
      <c r="B174" t="str">
        <f t="shared" si="2"/>
        <v>06363391001</v>
      </c>
      <c r="C174" t="s">
        <v>16</v>
      </c>
      <c r="D174" t="s">
        <v>421</v>
      </c>
      <c r="E174" t="s">
        <v>49</v>
      </c>
      <c r="F174" s="1" t="s">
        <v>422</v>
      </c>
      <c r="G174" t="s">
        <v>423</v>
      </c>
      <c r="H174">
        <v>19700</v>
      </c>
      <c r="I174" s="2">
        <v>44761</v>
      </c>
      <c r="J174" s="2">
        <v>44771</v>
      </c>
      <c r="K174">
        <v>19700</v>
      </c>
    </row>
    <row r="175" spans="1:11" x14ac:dyDescent="0.25">
      <c r="A175" t="str">
        <f>"Z123757A5D"</f>
        <v>Z123757A5D</v>
      </c>
      <c r="B175" t="str">
        <f t="shared" si="2"/>
        <v>06363391001</v>
      </c>
      <c r="C175" t="s">
        <v>16</v>
      </c>
      <c r="D175" t="s">
        <v>424</v>
      </c>
      <c r="E175" t="s">
        <v>49</v>
      </c>
      <c r="F175" s="1" t="s">
        <v>425</v>
      </c>
      <c r="G175" t="s">
        <v>426</v>
      </c>
      <c r="H175">
        <v>3770</v>
      </c>
      <c r="I175" s="2">
        <v>44781</v>
      </c>
      <c r="J175" s="2">
        <v>44802</v>
      </c>
      <c r="K175">
        <v>3770</v>
      </c>
    </row>
    <row r="176" spans="1:11" x14ac:dyDescent="0.25">
      <c r="A176" t="str">
        <f>"ZCF375CDA9"</f>
        <v>ZCF375CDA9</v>
      </c>
      <c r="B176" t="str">
        <f t="shared" si="2"/>
        <v>06363391001</v>
      </c>
      <c r="C176" t="s">
        <v>16</v>
      </c>
      <c r="D176" t="s">
        <v>427</v>
      </c>
      <c r="E176" t="s">
        <v>49</v>
      </c>
      <c r="F176" s="1" t="s">
        <v>227</v>
      </c>
      <c r="G176" t="s">
        <v>228</v>
      </c>
      <c r="H176">
        <v>1100</v>
      </c>
      <c r="I176" s="2">
        <v>44781</v>
      </c>
      <c r="J176" s="2">
        <v>44802</v>
      </c>
      <c r="K176">
        <v>1100</v>
      </c>
    </row>
    <row r="177" spans="1:11" x14ac:dyDescent="0.25">
      <c r="A177" t="str">
        <f>"Z05372A53C"</f>
        <v>Z05372A53C</v>
      </c>
      <c r="B177" t="str">
        <f t="shared" si="2"/>
        <v>06363391001</v>
      </c>
      <c r="C177" t="s">
        <v>16</v>
      </c>
      <c r="D177" t="s">
        <v>428</v>
      </c>
      <c r="E177" t="s">
        <v>18</v>
      </c>
      <c r="F177" s="1" t="s">
        <v>164</v>
      </c>
      <c r="G177" t="s">
        <v>165</v>
      </c>
      <c r="H177">
        <v>11714.6</v>
      </c>
      <c r="I177" s="2">
        <v>44756</v>
      </c>
      <c r="J177" s="2">
        <v>44771</v>
      </c>
      <c r="K177">
        <v>585.73</v>
      </c>
    </row>
    <row r="178" spans="1:11" x14ac:dyDescent="0.25">
      <c r="A178" t="str">
        <f>"Z363757E2F"</f>
        <v>Z363757E2F</v>
      </c>
      <c r="B178" t="str">
        <f t="shared" si="2"/>
        <v>06363391001</v>
      </c>
      <c r="C178" t="s">
        <v>16</v>
      </c>
      <c r="D178" t="s">
        <v>429</v>
      </c>
      <c r="E178" t="s">
        <v>49</v>
      </c>
      <c r="F178" s="1" t="s">
        <v>430</v>
      </c>
      <c r="G178" t="s">
        <v>431</v>
      </c>
      <c r="H178">
        <v>3950</v>
      </c>
      <c r="I178" s="2">
        <v>44781</v>
      </c>
      <c r="J178" s="2">
        <v>44781</v>
      </c>
      <c r="K178">
        <v>3950</v>
      </c>
    </row>
    <row r="179" spans="1:11" x14ac:dyDescent="0.25">
      <c r="A179" t="str">
        <f>"Z45376699E"</f>
        <v>Z45376699E</v>
      </c>
      <c r="B179" t="str">
        <f t="shared" si="2"/>
        <v>06363391001</v>
      </c>
      <c r="C179" t="s">
        <v>16</v>
      </c>
      <c r="D179" t="s">
        <v>432</v>
      </c>
      <c r="E179" t="s">
        <v>49</v>
      </c>
      <c r="F179" s="1" t="s">
        <v>433</v>
      </c>
      <c r="G179" t="s">
        <v>434</v>
      </c>
      <c r="H179">
        <v>280</v>
      </c>
      <c r="I179" s="2">
        <v>44732</v>
      </c>
      <c r="J179" s="2">
        <v>44748</v>
      </c>
      <c r="K179">
        <v>280</v>
      </c>
    </row>
    <row r="180" spans="1:11" x14ac:dyDescent="0.25">
      <c r="A180" t="str">
        <f>"926439007C"</f>
        <v>926439007C</v>
      </c>
      <c r="B180" t="str">
        <f t="shared" si="2"/>
        <v>06363391001</v>
      </c>
      <c r="C180" t="s">
        <v>16</v>
      </c>
      <c r="D180" t="s">
        <v>435</v>
      </c>
      <c r="E180" t="s">
        <v>18</v>
      </c>
      <c r="F180" s="1" t="s">
        <v>436</v>
      </c>
      <c r="G180" t="s">
        <v>437</v>
      </c>
      <c r="H180">
        <v>5123801.2699999996</v>
      </c>
      <c r="I180" s="2">
        <v>44593</v>
      </c>
      <c r="J180" s="2">
        <v>46118</v>
      </c>
      <c r="K180">
        <v>994839.39</v>
      </c>
    </row>
    <row r="181" spans="1:11" x14ac:dyDescent="0.25">
      <c r="A181" t="str">
        <f>"Z7537735BF"</f>
        <v>Z7537735BF</v>
      </c>
      <c r="B181" t="str">
        <f t="shared" si="2"/>
        <v>06363391001</v>
      </c>
      <c r="C181" t="s">
        <v>16</v>
      </c>
      <c r="D181" t="s">
        <v>438</v>
      </c>
      <c r="E181" t="s">
        <v>49</v>
      </c>
      <c r="F181" s="1" t="s">
        <v>439</v>
      </c>
      <c r="G181" t="s">
        <v>440</v>
      </c>
      <c r="H181">
        <v>1580</v>
      </c>
      <c r="I181" s="2">
        <v>44783</v>
      </c>
      <c r="J181" s="2">
        <v>44820</v>
      </c>
      <c r="K181">
        <v>1580</v>
      </c>
    </row>
    <row r="182" spans="1:11" x14ac:dyDescent="0.25">
      <c r="A182" t="str">
        <f>"Z7F3771C02"</f>
        <v>Z7F3771C02</v>
      </c>
      <c r="B182" t="str">
        <f t="shared" si="2"/>
        <v>06363391001</v>
      </c>
      <c r="C182" t="s">
        <v>16</v>
      </c>
      <c r="D182" t="s">
        <v>441</v>
      </c>
      <c r="E182" t="s">
        <v>49</v>
      </c>
      <c r="F182" s="1" t="s">
        <v>442</v>
      </c>
      <c r="G182" t="s">
        <v>443</v>
      </c>
      <c r="H182">
        <v>1108.7</v>
      </c>
      <c r="I182" s="2">
        <v>44775</v>
      </c>
      <c r="J182" s="2">
        <v>44775</v>
      </c>
      <c r="K182">
        <v>1108.7</v>
      </c>
    </row>
    <row r="183" spans="1:11" x14ac:dyDescent="0.25">
      <c r="A183" t="str">
        <f>"Z0D376E1D4"</f>
        <v>Z0D376E1D4</v>
      </c>
      <c r="B183" t="str">
        <f t="shared" si="2"/>
        <v>06363391001</v>
      </c>
      <c r="C183" t="s">
        <v>16</v>
      </c>
      <c r="D183" t="s">
        <v>444</v>
      </c>
      <c r="E183" t="s">
        <v>49</v>
      </c>
      <c r="F183" s="1" t="s">
        <v>445</v>
      </c>
      <c r="G183" t="s">
        <v>446</v>
      </c>
      <c r="H183">
        <v>490</v>
      </c>
      <c r="I183" s="2">
        <v>44783</v>
      </c>
      <c r="J183" s="2">
        <v>44804</v>
      </c>
      <c r="K183">
        <v>490</v>
      </c>
    </row>
    <row r="184" spans="1:11" x14ac:dyDescent="0.25">
      <c r="A184" t="str">
        <f>"Z793770BAF"</f>
        <v>Z793770BAF</v>
      </c>
      <c r="B184" t="str">
        <f t="shared" si="2"/>
        <v>06363391001</v>
      </c>
      <c r="C184" t="s">
        <v>16</v>
      </c>
      <c r="D184" t="s">
        <v>447</v>
      </c>
      <c r="E184" t="s">
        <v>49</v>
      </c>
      <c r="F184" s="1" t="s">
        <v>259</v>
      </c>
      <c r="G184" t="s">
        <v>260</v>
      </c>
      <c r="H184">
        <v>800</v>
      </c>
      <c r="I184" s="2">
        <v>44783</v>
      </c>
      <c r="J184" s="2">
        <v>44798</v>
      </c>
      <c r="K184">
        <v>800</v>
      </c>
    </row>
    <row r="185" spans="1:11" x14ac:dyDescent="0.25">
      <c r="A185" t="str">
        <f>"Z843774C6B"</f>
        <v>Z843774C6B</v>
      </c>
      <c r="B185" t="str">
        <f t="shared" si="2"/>
        <v>06363391001</v>
      </c>
      <c r="C185" t="s">
        <v>16</v>
      </c>
      <c r="D185" t="s">
        <v>448</v>
      </c>
      <c r="E185" t="s">
        <v>49</v>
      </c>
      <c r="F185" s="1" t="s">
        <v>449</v>
      </c>
      <c r="G185" t="s">
        <v>450</v>
      </c>
      <c r="H185">
        <v>1063.25</v>
      </c>
      <c r="I185" s="2">
        <v>44783</v>
      </c>
      <c r="J185" s="2">
        <v>44798</v>
      </c>
      <c r="K185">
        <v>1063.25</v>
      </c>
    </row>
    <row r="186" spans="1:11" x14ac:dyDescent="0.25">
      <c r="A186" t="str">
        <f>"Z8A376F8BC"</f>
        <v>Z8A376F8BC</v>
      </c>
      <c r="B186" t="str">
        <f t="shared" si="2"/>
        <v>06363391001</v>
      </c>
      <c r="C186" t="s">
        <v>16</v>
      </c>
      <c r="D186" t="s">
        <v>451</v>
      </c>
      <c r="E186" t="s">
        <v>49</v>
      </c>
      <c r="F186" s="1" t="s">
        <v>452</v>
      </c>
      <c r="G186" t="s">
        <v>453</v>
      </c>
      <c r="H186">
        <v>1500</v>
      </c>
      <c r="I186" s="2">
        <v>44783</v>
      </c>
      <c r="J186" s="2">
        <v>44895</v>
      </c>
      <c r="K186">
        <v>500</v>
      </c>
    </row>
    <row r="187" spans="1:11" x14ac:dyDescent="0.25">
      <c r="A187" t="str">
        <f>"Z8B378AA5F"</f>
        <v>Z8B378AA5F</v>
      </c>
      <c r="B187" t="str">
        <f t="shared" si="2"/>
        <v>06363391001</v>
      </c>
      <c r="C187" t="s">
        <v>16</v>
      </c>
      <c r="D187" t="s">
        <v>454</v>
      </c>
      <c r="E187" t="s">
        <v>49</v>
      </c>
      <c r="F187" s="1" t="s">
        <v>455</v>
      </c>
      <c r="G187" t="s">
        <v>456</v>
      </c>
      <c r="H187">
        <v>379</v>
      </c>
      <c r="I187" s="2">
        <v>44798</v>
      </c>
      <c r="J187" s="2">
        <v>45162</v>
      </c>
      <c r="K187">
        <v>379</v>
      </c>
    </row>
    <row r="188" spans="1:11" x14ac:dyDescent="0.25">
      <c r="A188" t="str">
        <f>"Z12379120B"</f>
        <v>Z12379120B</v>
      </c>
      <c r="B188" t="str">
        <f t="shared" si="2"/>
        <v>06363391001</v>
      </c>
      <c r="C188" t="s">
        <v>16</v>
      </c>
      <c r="D188" t="s">
        <v>457</v>
      </c>
      <c r="E188" t="s">
        <v>49</v>
      </c>
      <c r="F188" s="1" t="s">
        <v>379</v>
      </c>
      <c r="G188" t="s">
        <v>380</v>
      </c>
      <c r="H188">
        <v>710</v>
      </c>
      <c r="I188" s="2">
        <v>44803</v>
      </c>
      <c r="J188" s="2">
        <v>44834</v>
      </c>
      <c r="K188">
        <v>710</v>
      </c>
    </row>
    <row r="189" spans="1:11" x14ac:dyDescent="0.25">
      <c r="A189" t="str">
        <f>"Z0937900E9"</f>
        <v>Z0937900E9</v>
      </c>
      <c r="B189" t="str">
        <f t="shared" si="2"/>
        <v>06363391001</v>
      </c>
      <c r="C189" t="s">
        <v>16</v>
      </c>
      <c r="D189" t="s">
        <v>458</v>
      </c>
      <c r="E189" t="s">
        <v>49</v>
      </c>
      <c r="F189" s="1" t="s">
        <v>230</v>
      </c>
      <c r="G189" t="s">
        <v>231</v>
      </c>
      <c r="H189">
        <v>495</v>
      </c>
      <c r="I189" s="2">
        <v>44803</v>
      </c>
      <c r="J189" s="2">
        <v>44837</v>
      </c>
      <c r="K189">
        <v>495</v>
      </c>
    </row>
    <row r="190" spans="1:11" x14ac:dyDescent="0.25">
      <c r="A190" t="str">
        <f>"Z763791963"</f>
        <v>Z763791963</v>
      </c>
      <c r="B190" t="str">
        <f t="shared" si="2"/>
        <v>06363391001</v>
      </c>
      <c r="C190" t="s">
        <v>16</v>
      </c>
      <c r="D190" t="s">
        <v>459</v>
      </c>
      <c r="E190" t="s">
        <v>49</v>
      </c>
      <c r="F190" s="1" t="s">
        <v>460</v>
      </c>
      <c r="G190" t="s">
        <v>461</v>
      </c>
      <c r="H190">
        <v>370</v>
      </c>
      <c r="I190" s="2">
        <v>44803</v>
      </c>
      <c r="J190" s="2">
        <v>44832</v>
      </c>
      <c r="K190">
        <v>370</v>
      </c>
    </row>
    <row r="191" spans="1:11" x14ac:dyDescent="0.25">
      <c r="A191" t="str">
        <f>"ZB5378BC8E"</f>
        <v>ZB5378BC8E</v>
      </c>
      <c r="B191" t="str">
        <f t="shared" si="2"/>
        <v>06363391001</v>
      </c>
      <c r="C191" t="s">
        <v>16</v>
      </c>
      <c r="D191" t="s">
        <v>462</v>
      </c>
      <c r="E191" t="s">
        <v>18</v>
      </c>
      <c r="F191" s="1" t="s">
        <v>164</v>
      </c>
      <c r="G191" t="s">
        <v>165</v>
      </c>
      <c r="H191">
        <v>18097.8</v>
      </c>
      <c r="I191" s="2">
        <v>44803</v>
      </c>
      <c r="J191" s="2">
        <v>46628</v>
      </c>
      <c r="K191">
        <v>0</v>
      </c>
    </row>
    <row r="192" spans="1:11" x14ac:dyDescent="0.25">
      <c r="A192" t="str">
        <f>"Z6C3796BFE"</f>
        <v>Z6C3796BFE</v>
      </c>
      <c r="B192" t="str">
        <f t="shared" si="2"/>
        <v>06363391001</v>
      </c>
      <c r="C192" t="s">
        <v>16</v>
      </c>
      <c r="D192" t="s">
        <v>463</v>
      </c>
      <c r="E192" t="s">
        <v>49</v>
      </c>
      <c r="F192" s="1" t="s">
        <v>205</v>
      </c>
      <c r="G192" t="s">
        <v>206</v>
      </c>
      <c r="H192">
        <v>155</v>
      </c>
      <c r="I192" s="2">
        <v>44806</v>
      </c>
      <c r="J192" s="2">
        <v>44820</v>
      </c>
      <c r="K192">
        <v>0</v>
      </c>
    </row>
    <row r="193" spans="1:11" x14ac:dyDescent="0.25">
      <c r="A193" t="str">
        <f>"Z4E379213C"</f>
        <v>Z4E379213C</v>
      </c>
      <c r="B193" t="str">
        <f t="shared" si="2"/>
        <v>06363391001</v>
      </c>
      <c r="C193" t="s">
        <v>16</v>
      </c>
      <c r="D193" t="s">
        <v>464</v>
      </c>
      <c r="E193" t="s">
        <v>49</v>
      </c>
      <c r="F193" s="1" t="s">
        <v>465</v>
      </c>
      <c r="G193" t="s">
        <v>466</v>
      </c>
      <c r="H193">
        <v>20050</v>
      </c>
      <c r="I193" s="2">
        <v>44802</v>
      </c>
      <c r="J193" s="2">
        <v>45169</v>
      </c>
      <c r="K193">
        <v>12600</v>
      </c>
    </row>
    <row r="194" spans="1:11" x14ac:dyDescent="0.25">
      <c r="A194" t="str">
        <f>"Z6A379F99F"</f>
        <v>Z6A379F99F</v>
      </c>
      <c r="B194" t="str">
        <f t="shared" si="2"/>
        <v>06363391001</v>
      </c>
      <c r="C194" t="s">
        <v>16</v>
      </c>
      <c r="D194" t="s">
        <v>467</v>
      </c>
      <c r="E194" t="s">
        <v>49</v>
      </c>
      <c r="F194" s="1" t="s">
        <v>468</v>
      </c>
      <c r="G194" t="s">
        <v>469</v>
      </c>
      <c r="H194">
        <v>620</v>
      </c>
      <c r="I194" s="2">
        <v>44809</v>
      </c>
      <c r="J194" s="2">
        <v>44837</v>
      </c>
      <c r="K194">
        <v>620</v>
      </c>
    </row>
    <row r="195" spans="1:11" x14ac:dyDescent="0.25">
      <c r="A195" t="str">
        <f>"Z9937A1ECD"</f>
        <v>Z9937A1ECD</v>
      </c>
      <c r="B195" t="str">
        <f t="shared" ref="B195:B250" si="3">"06363391001"</f>
        <v>06363391001</v>
      </c>
      <c r="C195" t="s">
        <v>16</v>
      </c>
      <c r="D195" t="s">
        <v>470</v>
      </c>
      <c r="E195" t="s">
        <v>49</v>
      </c>
      <c r="F195" s="1" t="s">
        <v>471</v>
      </c>
      <c r="G195" t="s">
        <v>472</v>
      </c>
      <c r="H195">
        <v>2290</v>
      </c>
      <c r="I195" s="2">
        <v>44810</v>
      </c>
      <c r="J195" s="2">
        <v>44825</v>
      </c>
      <c r="K195">
        <v>2290</v>
      </c>
    </row>
    <row r="196" spans="1:11" x14ac:dyDescent="0.25">
      <c r="A196" t="str">
        <f>"Z9A37B0480"</f>
        <v>Z9A37B0480</v>
      </c>
      <c r="B196" t="str">
        <f t="shared" si="3"/>
        <v>06363391001</v>
      </c>
      <c r="C196" t="s">
        <v>16</v>
      </c>
      <c r="D196" t="s">
        <v>473</v>
      </c>
      <c r="E196" t="s">
        <v>49</v>
      </c>
      <c r="F196" s="1" t="s">
        <v>474</v>
      </c>
      <c r="G196" t="s">
        <v>475</v>
      </c>
      <c r="H196">
        <v>910</v>
      </c>
      <c r="I196" s="2">
        <v>44813</v>
      </c>
      <c r="J196" s="2">
        <v>44827</v>
      </c>
      <c r="K196">
        <v>910</v>
      </c>
    </row>
    <row r="197" spans="1:11" x14ac:dyDescent="0.25">
      <c r="A197" t="str">
        <f>"Z6237B2282"</f>
        <v>Z6237B2282</v>
      </c>
      <c r="B197" t="str">
        <f t="shared" si="3"/>
        <v>06363391001</v>
      </c>
      <c r="C197" t="s">
        <v>16</v>
      </c>
      <c r="D197" t="s">
        <v>476</v>
      </c>
      <c r="E197" t="s">
        <v>49</v>
      </c>
      <c r="F197" s="1" t="s">
        <v>477</v>
      </c>
      <c r="G197" t="s">
        <v>478</v>
      </c>
      <c r="H197">
        <v>574.29999999999995</v>
      </c>
      <c r="I197" s="2">
        <v>44817</v>
      </c>
      <c r="J197" s="2">
        <v>44839</v>
      </c>
      <c r="K197">
        <v>574.29999999999995</v>
      </c>
    </row>
    <row r="198" spans="1:11" x14ac:dyDescent="0.25">
      <c r="A198" t="str">
        <f>"Z7437B6A08"</f>
        <v>Z7437B6A08</v>
      </c>
      <c r="B198" t="str">
        <f t="shared" si="3"/>
        <v>06363391001</v>
      </c>
      <c r="C198" t="s">
        <v>16</v>
      </c>
      <c r="D198" t="s">
        <v>479</v>
      </c>
      <c r="E198" t="s">
        <v>49</v>
      </c>
      <c r="F198" s="1" t="s">
        <v>480</v>
      </c>
      <c r="G198" t="s">
        <v>481</v>
      </c>
      <c r="H198">
        <v>320</v>
      </c>
      <c r="I198" s="2">
        <v>44818</v>
      </c>
      <c r="J198" s="2">
        <v>44824</v>
      </c>
      <c r="K198">
        <v>320</v>
      </c>
    </row>
    <row r="199" spans="1:11" x14ac:dyDescent="0.25">
      <c r="A199" t="str">
        <f>"Z9B37A7E72"</f>
        <v>Z9B37A7E72</v>
      </c>
      <c r="B199" t="str">
        <f t="shared" si="3"/>
        <v>06363391001</v>
      </c>
      <c r="C199" t="s">
        <v>16</v>
      </c>
      <c r="D199" t="s">
        <v>482</v>
      </c>
      <c r="E199" t="s">
        <v>49</v>
      </c>
      <c r="F199" s="1" t="s">
        <v>236</v>
      </c>
      <c r="G199" t="s">
        <v>237</v>
      </c>
      <c r="H199">
        <v>27211.87</v>
      </c>
      <c r="I199" s="2">
        <v>44820</v>
      </c>
      <c r="J199" s="2">
        <v>44849</v>
      </c>
      <c r="K199">
        <v>27211.87</v>
      </c>
    </row>
    <row r="200" spans="1:11" x14ac:dyDescent="0.25">
      <c r="A200" t="str">
        <f>"Z2537C79E6"</f>
        <v>Z2537C79E6</v>
      </c>
      <c r="B200" t="str">
        <f t="shared" si="3"/>
        <v>06363391001</v>
      </c>
      <c r="C200" t="s">
        <v>16</v>
      </c>
      <c r="D200" t="s">
        <v>483</v>
      </c>
      <c r="E200" t="s">
        <v>49</v>
      </c>
      <c r="F200" s="1" t="s">
        <v>484</v>
      </c>
      <c r="G200" t="s">
        <v>485</v>
      </c>
      <c r="H200">
        <v>83</v>
      </c>
      <c r="I200" s="2">
        <v>44823</v>
      </c>
      <c r="J200" s="2">
        <v>44834</v>
      </c>
      <c r="K200">
        <v>80.33</v>
      </c>
    </row>
    <row r="201" spans="1:11" x14ac:dyDescent="0.25">
      <c r="A201" t="str">
        <f>"ZC937DD9F8"</f>
        <v>ZC937DD9F8</v>
      </c>
      <c r="B201" t="str">
        <f t="shared" si="3"/>
        <v>06363391001</v>
      </c>
      <c r="C201" t="s">
        <v>16</v>
      </c>
      <c r="D201" t="s">
        <v>486</v>
      </c>
      <c r="E201" t="s">
        <v>49</v>
      </c>
      <c r="F201" s="1" t="s">
        <v>487</v>
      </c>
      <c r="G201" t="s">
        <v>488</v>
      </c>
      <c r="H201">
        <v>1590</v>
      </c>
      <c r="I201" s="2">
        <v>44827</v>
      </c>
      <c r="J201" s="2">
        <v>44830</v>
      </c>
      <c r="K201">
        <v>1590</v>
      </c>
    </row>
    <row r="202" spans="1:11" x14ac:dyDescent="0.25">
      <c r="A202" t="str">
        <f>"Z8337D5A45"</f>
        <v>Z8337D5A45</v>
      </c>
      <c r="B202" t="str">
        <f t="shared" si="3"/>
        <v>06363391001</v>
      </c>
      <c r="C202" t="s">
        <v>16</v>
      </c>
      <c r="D202" t="s">
        <v>489</v>
      </c>
      <c r="E202" t="s">
        <v>49</v>
      </c>
      <c r="F202" s="1" t="s">
        <v>230</v>
      </c>
      <c r="G202" t="s">
        <v>231</v>
      </c>
      <c r="H202">
        <v>1250</v>
      </c>
      <c r="I202" s="2">
        <v>44827</v>
      </c>
      <c r="J202" s="2">
        <v>44889</v>
      </c>
      <c r="K202">
        <v>1250</v>
      </c>
    </row>
    <row r="203" spans="1:11" x14ac:dyDescent="0.25">
      <c r="A203" t="str">
        <f>"Z8B37E41DB"</f>
        <v>Z8B37E41DB</v>
      </c>
      <c r="B203" t="str">
        <f t="shared" si="3"/>
        <v>06363391001</v>
      </c>
      <c r="C203" t="s">
        <v>16</v>
      </c>
      <c r="D203" t="s">
        <v>490</v>
      </c>
      <c r="E203" t="s">
        <v>49</v>
      </c>
      <c r="F203" s="1" t="s">
        <v>250</v>
      </c>
      <c r="G203" t="s">
        <v>251</v>
      </c>
      <c r="H203">
        <v>3450</v>
      </c>
      <c r="I203" s="2">
        <v>44830</v>
      </c>
      <c r="J203" s="2">
        <v>44837</v>
      </c>
      <c r="K203">
        <v>3450</v>
      </c>
    </row>
    <row r="204" spans="1:11" x14ac:dyDescent="0.25">
      <c r="A204" t="str">
        <f>"ZF137E0907"</f>
        <v>ZF137E0907</v>
      </c>
      <c r="B204" t="str">
        <f t="shared" si="3"/>
        <v>06363391001</v>
      </c>
      <c r="C204" t="s">
        <v>16</v>
      </c>
      <c r="D204" t="s">
        <v>491</v>
      </c>
      <c r="E204" t="s">
        <v>49</v>
      </c>
      <c r="F204" s="1" t="s">
        <v>492</v>
      </c>
      <c r="G204" t="s">
        <v>493</v>
      </c>
      <c r="H204">
        <v>989</v>
      </c>
      <c r="I204" s="2">
        <v>44881</v>
      </c>
      <c r="J204" s="2">
        <v>44881</v>
      </c>
      <c r="K204">
        <v>989</v>
      </c>
    </row>
    <row r="205" spans="1:11" x14ac:dyDescent="0.25">
      <c r="A205" t="str">
        <f>"Z9F37E0F5C"</f>
        <v>Z9F37E0F5C</v>
      </c>
      <c r="B205" t="str">
        <f t="shared" si="3"/>
        <v>06363391001</v>
      </c>
      <c r="C205" t="s">
        <v>16</v>
      </c>
      <c r="D205" t="s">
        <v>494</v>
      </c>
      <c r="E205" t="s">
        <v>49</v>
      </c>
      <c r="F205" s="1" t="s">
        <v>495</v>
      </c>
      <c r="G205" t="s">
        <v>496</v>
      </c>
      <c r="H205">
        <v>1660</v>
      </c>
      <c r="I205" s="2">
        <v>44832</v>
      </c>
      <c r="J205" s="2">
        <v>44858</v>
      </c>
      <c r="K205">
        <v>1442.6</v>
      </c>
    </row>
    <row r="206" spans="1:11" x14ac:dyDescent="0.25">
      <c r="A206" t="str">
        <f>"ZEC37E04BD"</f>
        <v>ZEC37E04BD</v>
      </c>
      <c r="B206" t="str">
        <f t="shared" si="3"/>
        <v>06363391001</v>
      </c>
      <c r="C206" t="s">
        <v>16</v>
      </c>
      <c r="D206" t="s">
        <v>497</v>
      </c>
      <c r="E206" t="s">
        <v>18</v>
      </c>
      <c r="F206" s="1" t="s">
        <v>164</v>
      </c>
      <c r="G206" t="s">
        <v>165</v>
      </c>
      <c r="H206">
        <v>12927</v>
      </c>
      <c r="I206" s="2">
        <v>44827</v>
      </c>
      <c r="J206" s="2">
        <v>46721</v>
      </c>
      <c r="K206">
        <v>0</v>
      </c>
    </row>
    <row r="207" spans="1:11" x14ac:dyDescent="0.25">
      <c r="A207" t="str">
        <f>"ZF037D2F18"</f>
        <v>ZF037D2F18</v>
      </c>
      <c r="B207" t="str">
        <f t="shared" si="3"/>
        <v>06363391001</v>
      </c>
      <c r="C207" t="s">
        <v>16</v>
      </c>
      <c r="D207" t="s">
        <v>498</v>
      </c>
      <c r="E207" t="s">
        <v>49</v>
      </c>
      <c r="F207" s="1" t="s">
        <v>499</v>
      </c>
      <c r="G207" t="s">
        <v>500</v>
      </c>
      <c r="H207">
        <v>278.12</v>
      </c>
      <c r="I207" s="2">
        <v>44832</v>
      </c>
      <c r="J207" s="2">
        <v>44832</v>
      </c>
      <c r="K207">
        <v>278.11</v>
      </c>
    </row>
    <row r="208" spans="1:11" x14ac:dyDescent="0.25">
      <c r="A208" t="str">
        <f>"ZF637DDD46"</f>
        <v>ZF637DDD46</v>
      </c>
      <c r="B208" t="str">
        <f t="shared" si="3"/>
        <v>06363391001</v>
      </c>
      <c r="C208" t="s">
        <v>16</v>
      </c>
      <c r="D208" t="s">
        <v>501</v>
      </c>
      <c r="E208" t="s">
        <v>49</v>
      </c>
      <c r="F208" s="1" t="s">
        <v>502</v>
      </c>
      <c r="G208" t="s">
        <v>503</v>
      </c>
      <c r="H208">
        <v>2000</v>
      </c>
      <c r="I208" s="2">
        <v>44832</v>
      </c>
      <c r="J208" s="2">
        <v>44868</v>
      </c>
      <c r="K208">
        <v>2000</v>
      </c>
    </row>
    <row r="209" spans="1:11" x14ac:dyDescent="0.25">
      <c r="A209" t="str">
        <f>"ZD437F46BA"</f>
        <v>ZD437F46BA</v>
      </c>
      <c r="B209" t="str">
        <f t="shared" si="3"/>
        <v>06363391001</v>
      </c>
      <c r="C209" t="s">
        <v>16</v>
      </c>
      <c r="D209" t="s">
        <v>504</v>
      </c>
      <c r="E209" t="s">
        <v>49</v>
      </c>
      <c r="F209" s="1" t="s">
        <v>227</v>
      </c>
      <c r="G209" t="s">
        <v>228</v>
      </c>
      <c r="H209">
        <v>700</v>
      </c>
      <c r="I209" s="2">
        <v>44839</v>
      </c>
      <c r="J209" s="2">
        <v>44844</v>
      </c>
      <c r="K209">
        <v>0</v>
      </c>
    </row>
    <row r="210" spans="1:11" x14ac:dyDescent="0.25">
      <c r="A210" t="str">
        <f>"Z1938054F0"</f>
        <v>Z1938054F0</v>
      </c>
      <c r="B210" t="str">
        <f t="shared" si="3"/>
        <v>06363391001</v>
      </c>
      <c r="C210" t="s">
        <v>16</v>
      </c>
      <c r="D210" t="s">
        <v>490</v>
      </c>
      <c r="E210" t="s">
        <v>49</v>
      </c>
      <c r="F210" s="1" t="s">
        <v>300</v>
      </c>
      <c r="G210" t="s">
        <v>301</v>
      </c>
      <c r="H210">
        <v>897</v>
      </c>
      <c r="I210" s="2">
        <v>44839</v>
      </c>
      <c r="J210" s="2">
        <v>44894</v>
      </c>
      <c r="K210">
        <v>0</v>
      </c>
    </row>
    <row r="211" spans="1:11" x14ac:dyDescent="0.25">
      <c r="A211" t="str">
        <f>"Z7837F7A68"</f>
        <v>Z7837F7A68</v>
      </c>
      <c r="B211" t="str">
        <f t="shared" si="3"/>
        <v>06363391001</v>
      </c>
      <c r="C211" t="s">
        <v>16</v>
      </c>
      <c r="D211" t="s">
        <v>505</v>
      </c>
      <c r="E211" t="s">
        <v>18</v>
      </c>
      <c r="F211" s="1" t="s">
        <v>506</v>
      </c>
      <c r="G211" t="s">
        <v>507</v>
      </c>
      <c r="H211">
        <v>6457.5</v>
      </c>
      <c r="I211" s="2">
        <v>44840</v>
      </c>
      <c r="J211" s="2">
        <v>44902</v>
      </c>
      <c r="K211">
        <v>6457.5</v>
      </c>
    </row>
    <row r="212" spans="1:11" x14ac:dyDescent="0.25">
      <c r="A212" t="str">
        <f>"ZC438126C4"</f>
        <v>ZC438126C4</v>
      </c>
      <c r="B212" t="str">
        <f t="shared" si="3"/>
        <v>06363391001</v>
      </c>
      <c r="C212" t="s">
        <v>16</v>
      </c>
      <c r="D212" t="s">
        <v>508</v>
      </c>
      <c r="E212" t="s">
        <v>18</v>
      </c>
      <c r="F212" s="1" t="s">
        <v>509</v>
      </c>
      <c r="G212" t="s">
        <v>510</v>
      </c>
      <c r="H212">
        <v>4500</v>
      </c>
      <c r="I212" s="2">
        <v>44841</v>
      </c>
      <c r="J212" s="2">
        <v>44851</v>
      </c>
      <c r="K212">
        <v>4348.55</v>
      </c>
    </row>
    <row r="213" spans="1:11" x14ac:dyDescent="0.25">
      <c r="A213" t="str">
        <f>"ZC0380B7E0"</f>
        <v>ZC0380B7E0</v>
      </c>
      <c r="B213" t="str">
        <f t="shared" si="3"/>
        <v>06363391001</v>
      </c>
      <c r="C213" t="s">
        <v>16</v>
      </c>
      <c r="D213" t="s">
        <v>511</v>
      </c>
      <c r="E213" t="s">
        <v>49</v>
      </c>
      <c r="F213" s="1" t="s">
        <v>230</v>
      </c>
      <c r="G213" t="s">
        <v>231</v>
      </c>
      <c r="H213">
        <v>1811</v>
      </c>
      <c r="I213" s="2">
        <v>44841</v>
      </c>
      <c r="J213" s="2">
        <v>44900</v>
      </c>
      <c r="K213">
        <v>1811</v>
      </c>
    </row>
    <row r="214" spans="1:11" x14ac:dyDescent="0.25">
      <c r="A214" t="str">
        <f>"ZC237FC447"</f>
        <v>ZC237FC447</v>
      </c>
      <c r="B214" t="str">
        <f t="shared" si="3"/>
        <v>06363391001</v>
      </c>
      <c r="C214" t="s">
        <v>16</v>
      </c>
      <c r="D214" t="s">
        <v>512</v>
      </c>
      <c r="E214" t="s">
        <v>49</v>
      </c>
      <c r="F214" s="1" t="s">
        <v>513</v>
      </c>
      <c r="G214" t="s">
        <v>514</v>
      </c>
      <c r="H214">
        <v>15240</v>
      </c>
      <c r="I214" s="2">
        <v>44852</v>
      </c>
      <c r="J214" s="2">
        <v>44858</v>
      </c>
      <c r="K214">
        <v>15240</v>
      </c>
    </row>
    <row r="215" spans="1:11" x14ac:dyDescent="0.25">
      <c r="A215" t="str">
        <f>"Z3E383432A"</f>
        <v>Z3E383432A</v>
      </c>
      <c r="B215" t="str">
        <f t="shared" si="3"/>
        <v>06363391001</v>
      </c>
      <c r="C215" t="s">
        <v>16</v>
      </c>
      <c r="D215" t="s">
        <v>515</v>
      </c>
      <c r="E215" t="s">
        <v>49</v>
      </c>
      <c r="F215" s="1" t="s">
        <v>516</v>
      </c>
      <c r="G215" t="s">
        <v>517</v>
      </c>
      <c r="H215">
        <v>1200</v>
      </c>
      <c r="I215" s="2">
        <v>44853</v>
      </c>
      <c r="J215" s="2">
        <v>45948</v>
      </c>
      <c r="K215">
        <v>400</v>
      </c>
    </row>
    <row r="216" spans="1:11" x14ac:dyDescent="0.25">
      <c r="A216" t="str">
        <f>"Z0A38242F9"</f>
        <v>Z0A38242F9</v>
      </c>
      <c r="B216" t="str">
        <f t="shared" si="3"/>
        <v>06363391001</v>
      </c>
      <c r="C216" t="s">
        <v>16</v>
      </c>
      <c r="D216" t="s">
        <v>518</v>
      </c>
      <c r="E216" t="s">
        <v>49</v>
      </c>
      <c r="F216" s="1" t="s">
        <v>519</v>
      </c>
      <c r="G216" t="s">
        <v>520</v>
      </c>
      <c r="H216">
        <v>7950</v>
      </c>
      <c r="I216" s="2">
        <v>44859</v>
      </c>
      <c r="J216" s="2">
        <v>44985</v>
      </c>
      <c r="K216">
        <v>0</v>
      </c>
    </row>
    <row r="217" spans="1:11" x14ac:dyDescent="0.25">
      <c r="A217" t="str">
        <f>"Z4E3855DD5"</f>
        <v>Z4E3855DD5</v>
      </c>
      <c r="B217" t="str">
        <f t="shared" si="3"/>
        <v>06363391001</v>
      </c>
      <c r="C217" t="s">
        <v>16</v>
      </c>
      <c r="D217" t="s">
        <v>521</v>
      </c>
      <c r="E217" t="s">
        <v>49</v>
      </c>
      <c r="F217" s="1" t="s">
        <v>259</v>
      </c>
      <c r="G217" t="s">
        <v>260</v>
      </c>
      <c r="H217">
        <v>4498.25</v>
      </c>
      <c r="I217" s="2">
        <v>44868</v>
      </c>
      <c r="J217" s="2">
        <v>44888</v>
      </c>
      <c r="K217">
        <v>0</v>
      </c>
    </row>
    <row r="218" spans="1:11" x14ac:dyDescent="0.25">
      <c r="A218" t="str">
        <f>"ZED37FC02E"</f>
        <v>ZED37FC02E</v>
      </c>
      <c r="B218" t="str">
        <f t="shared" si="3"/>
        <v>06363391001</v>
      </c>
      <c r="C218" t="s">
        <v>16</v>
      </c>
      <c r="D218" t="s">
        <v>522</v>
      </c>
      <c r="E218" t="s">
        <v>49</v>
      </c>
      <c r="F218" s="1" t="s">
        <v>192</v>
      </c>
      <c r="G218" t="s">
        <v>193</v>
      </c>
      <c r="H218">
        <v>39999</v>
      </c>
      <c r="I218" s="2">
        <v>44873</v>
      </c>
      <c r="J218" s="2">
        <v>45602</v>
      </c>
      <c r="K218">
        <v>0</v>
      </c>
    </row>
    <row r="219" spans="1:11" x14ac:dyDescent="0.25">
      <c r="A219" t="str">
        <f>"Z8C385ED06"</f>
        <v>Z8C385ED06</v>
      </c>
      <c r="B219" t="str">
        <f t="shared" si="3"/>
        <v>06363391001</v>
      </c>
      <c r="C219" t="s">
        <v>16</v>
      </c>
      <c r="D219" t="s">
        <v>523</v>
      </c>
      <c r="E219" t="s">
        <v>18</v>
      </c>
      <c r="F219" s="1" t="s">
        <v>524</v>
      </c>
      <c r="G219" t="s">
        <v>525</v>
      </c>
      <c r="H219">
        <v>14080.93</v>
      </c>
      <c r="I219" s="2">
        <v>44880</v>
      </c>
      <c r="J219" s="2">
        <v>45099</v>
      </c>
      <c r="K219">
        <v>0</v>
      </c>
    </row>
    <row r="220" spans="1:11" x14ac:dyDescent="0.25">
      <c r="A220" t="str">
        <f>"ZD2386C9DE"</f>
        <v>ZD2386C9DE</v>
      </c>
      <c r="B220" t="str">
        <f t="shared" si="3"/>
        <v>06363391001</v>
      </c>
      <c r="C220" t="s">
        <v>16</v>
      </c>
      <c r="D220" t="s">
        <v>526</v>
      </c>
      <c r="E220" t="s">
        <v>49</v>
      </c>
      <c r="F220" s="1" t="s">
        <v>527</v>
      </c>
      <c r="G220" t="s">
        <v>528</v>
      </c>
      <c r="H220">
        <v>800</v>
      </c>
      <c r="I220" s="2">
        <v>44872</v>
      </c>
      <c r="J220" s="2">
        <v>44891</v>
      </c>
      <c r="K220">
        <v>0</v>
      </c>
    </row>
    <row r="221" spans="1:11" x14ac:dyDescent="0.25">
      <c r="A221" t="str">
        <f>"ZEE3883458"</f>
        <v>ZEE3883458</v>
      </c>
      <c r="B221" t="str">
        <f t="shared" si="3"/>
        <v>06363391001</v>
      </c>
      <c r="C221" t="s">
        <v>16</v>
      </c>
      <c r="D221" t="s">
        <v>529</v>
      </c>
      <c r="E221" t="s">
        <v>49</v>
      </c>
      <c r="F221" s="1" t="s">
        <v>530</v>
      </c>
      <c r="G221" t="s">
        <v>531</v>
      </c>
      <c r="H221">
        <v>1060</v>
      </c>
      <c r="I221" s="2">
        <v>44897</v>
      </c>
      <c r="J221" s="2">
        <v>44897</v>
      </c>
      <c r="K221">
        <v>1060</v>
      </c>
    </row>
    <row r="222" spans="1:11" x14ac:dyDescent="0.25">
      <c r="A222" t="str">
        <f>"ZA43888D3B"</f>
        <v>ZA43888D3B</v>
      </c>
      <c r="B222" t="str">
        <f t="shared" si="3"/>
        <v>06363391001</v>
      </c>
      <c r="C222" t="s">
        <v>16</v>
      </c>
      <c r="D222" t="s">
        <v>532</v>
      </c>
      <c r="E222" t="s">
        <v>49</v>
      </c>
      <c r="F222" s="1" t="s">
        <v>533</v>
      </c>
      <c r="G222" t="s">
        <v>534</v>
      </c>
      <c r="H222">
        <v>1490</v>
      </c>
      <c r="I222" s="2">
        <v>44880</v>
      </c>
      <c r="J222" s="2">
        <v>44908</v>
      </c>
      <c r="K222">
        <v>1490</v>
      </c>
    </row>
    <row r="223" spans="1:11" x14ac:dyDescent="0.25">
      <c r="A223" t="str">
        <f>"ZE63892849"</f>
        <v>ZE63892849</v>
      </c>
      <c r="B223" t="str">
        <f t="shared" si="3"/>
        <v>06363391001</v>
      </c>
      <c r="C223" t="s">
        <v>16</v>
      </c>
      <c r="D223" t="s">
        <v>535</v>
      </c>
      <c r="E223" t="s">
        <v>49</v>
      </c>
      <c r="F223" s="1" t="s">
        <v>199</v>
      </c>
      <c r="G223" t="s">
        <v>200</v>
      </c>
      <c r="H223">
        <v>2832.2</v>
      </c>
      <c r="I223" s="2">
        <v>44880</v>
      </c>
      <c r="J223" s="2">
        <v>44895</v>
      </c>
      <c r="K223">
        <v>0</v>
      </c>
    </row>
    <row r="224" spans="1:11" x14ac:dyDescent="0.25">
      <c r="A224" t="str">
        <f>"Z9B389E002"</f>
        <v>Z9B389E002</v>
      </c>
      <c r="B224" t="str">
        <f t="shared" si="3"/>
        <v>06363391001</v>
      </c>
      <c r="C224" t="s">
        <v>16</v>
      </c>
      <c r="D224" t="s">
        <v>536</v>
      </c>
      <c r="E224" t="s">
        <v>49</v>
      </c>
      <c r="F224" s="1" t="s">
        <v>416</v>
      </c>
      <c r="G224" t="s">
        <v>417</v>
      </c>
      <c r="H224">
        <v>360</v>
      </c>
      <c r="I224" s="2">
        <v>44848</v>
      </c>
      <c r="J224" s="2">
        <v>44848</v>
      </c>
      <c r="K224">
        <v>360</v>
      </c>
    </row>
    <row r="225" spans="1:11" x14ac:dyDescent="0.25">
      <c r="A225" t="str">
        <f>"ZCE38AD525"</f>
        <v>ZCE38AD525</v>
      </c>
      <c r="B225" t="str">
        <f t="shared" si="3"/>
        <v>06363391001</v>
      </c>
      <c r="C225" t="s">
        <v>16</v>
      </c>
      <c r="D225" t="s">
        <v>537</v>
      </c>
      <c r="E225" t="s">
        <v>49</v>
      </c>
      <c r="F225" s="1" t="s">
        <v>227</v>
      </c>
      <c r="G225" t="s">
        <v>228</v>
      </c>
      <c r="H225">
        <v>1330</v>
      </c>
      <c r="I225" s="2">
        <v>44831</v>
      </c>
      <c r="J225" s="2">
        <v>44880</v>
      </c>
      <c r="K225">
        <v>1330</v>
      </c>
    </row>
    <row r="226" spans="1:11" x14ac:dyDescent="0.25">
      <c r="A226" t="str">
        <f>"Z9338A991F"</f>
        <v>Z9338A991F</v>
      </c>
      <c r="B226" t="str">
        <f t="shared" si="3"/>
        <v>06363391001</v>
      </c>
      <c r="C226" t="s">
        <v>16</v>
      </c>
      <c r="D226" t="s">
        <v>538</v>
      </c>
      <c r="E226" t="s">
        <v>49</v>
      </c>
      <c r="F226" s="1" t="s">
        <v>495</v>
      </c>
      <c r="G226" t="s">
        <v>496</v>
      </c>
      <c r="H226">
        <v>1330</v>
      </c>
      <c r="I226" s="2">
        <v>44886</v>
      </c>
      <c r="J226" s="2">
        <v>44923</v>
      </c>
      <c r="K226">
        <v>1299</v>
      </c>
    </row>
    <row r="227" spans="1:11" x14ac:dyDescent="0.25">
      <c r="A227" t="str">
        <f>"Z9638B07BE"</f>
        <v>Z9638B07BE</v>
      </c>
      <c r="B227" t="str">
        <f t="shared" si="3"/>
        <v>06363391001</v>
      </c>
      <c r="C227" t="s">
        <v>16</v>
      </c>
      <c r="D227" t="s">
        <v>539</v>
      </c>
      <c r="E227" t="s">
        <v>49</v>
      </c>
      <c r="F227" s="1" t="s">
        <v>540</v>
      </c>
      <c r="G227" t="s">
        <v>541</v>
      </c>
      <c r="H227">
        <v>319.14</v>
      </c>
      <c r="I227" s="2">
        <v>44887</v>
      </c>
      <c r="J227" s="2">
        <v>44896</v>
      </c>
      <c r="K227">
        <v>319.14</v>
      </c>
    </row>
    <row r="228" spans="1:11" x14ac:dyDescent="0.25">
      <c r="A228" t="str">
        <f>"Z5438B0E77"</f>
        <v>Z5438B0E77</v>
      </c>
      <c r="B228" t="str">
        <f t="shared" si="3"/>
        <v>06363391001</v>
      </c>
      <c r="C228" t="s">
        <v>16</v>
      </c>
      <c r="D228" t="s">
        <v>542</v>
      </c>
      <c r="E228" t="s">
        <v>49</v>
      </c>
      <c r="F228" s="1" t="s">
        <v>185</v>
      </c>
      <c r="G228" t="s">
        <v>186</v>
      </c>
      <c r="H228">
        <v>5000</v>
      </c>
      <c r="I228" s="2">
        <v>44866</v>
      </c>
      <c r="J228" s="2">
        <v>45016</v>
      </c>
      <c r="K228">
        <v>3534</v>
      </c>
    </row>
    <row r="229" spans="1:11" x14ac:dyDescent="0.25">
      <c r="A229" t="str">
        <f>"Z1738BBE32"</f>
        <v>Z1738BBE32</v>
      </c>
      <c r="B229" t="str">
        <f t="shared" si="3"/>
        <v>06363391001</v>
      </c>
      <c r="C229" t="s">
        <v>16</v>
      </c>
      <c r="D229" t="s">
        <v>543</v>
      </c>
      <c r="E229" t="s">
        <v>49</v>
      </c>
      <c r="F229" s="1" t="s">
        <v>544</v>
      </c>
      <c r="G229" t="s">
        <v>545</v>
      </c>
      <c r="H229">
        <v>2000</v>
      </c>
      <c r="I229" s="2">
        <v>44888</v>
      </c>
      <c r="J229" s="2">
        <v>44910</v>
      </c>
      <c r="K229">
        <v>1173</v>
      </c>
    </row>
    <row r="230" spans="1:11" x14ac:dyDescent="0.25">
      <c r="A230" t="str">
        <f>"ZCA38BCA2A"</f>
        <v>ZCA38BCA2A</v>
      </c>
      <c r="B230" t="str">
        <f t="shared" si="3"/>
        <v>06363391001</v>
      </c>
      <c r="C230" t="s">
        <v>16</v>
      </c>
      <c r="D230" t="s">
        <v>546</v>
      </c>
      <c r="E230" t="s">
        <v>49</v>
      </c>
      <c r="F230" s="1" t="s">
        <v>547</v>
      </c>
      <c r="G230" t="s">
        <v>548</v>
      </c>
      <c r="H230">
        <v>3000</v>
      </c>
      <c r="I230" s="2">
        <v>44890</v>
      </c>
      <c r="J230" s="2">
        <v>44911</v>
      </c>
      <c r="K230">
        <v>600</v>
      </c>
    </row>
    <row r="231" spans="1:11" x14ac:dyDescent="0.25">
      <c r="A231" t="str">
        <f>"Z9D38B96D1"</f>
        <v>Z9D38B96D1</v>
      </c>
      <c r="B231" t="str">
        <f t="shared" si="3"/>
        <v>06363391001</v>
      </c>
      <c r="C231" t="s">
        <v>16</v>
      </c>
      <c r="D231" t="s">
        <v>549</v>
      </c>
      <c r="E231" t="s">
        <v>49</v>
      </c>
      <c r="F231" s="1" t="s">
        <v>550</v>
      </c>
      <c r="G231" t="s">
        <v>551</v>
      </c>
      <c r="H231">
        <v>3600</v>
      </c>
      <c r="I231" s="2">
        <v>44890</v>
      </c>
      <c r="J231" s="2">
        <v>44899</v>
      </c>
      <c r="K231">
        <v>3600</v>
      </c>
    </row>
    <row r="232" spans="1:11" x14ac:dyDescent="0.25">
      <c r="A232" t="str">
        <f>"Z5A38B1401"</f>
        <v>Z5A38B1401</v>
      </c>
      <c r="B232" t="str">
        <f t="shared" si="3"/>
        <v>06363391001</v>
      </c>
      <c r="C232" t="s">
        <v>16</v>
      </c>
      <c r="D232" t="s">
        <v>552</v>
      </c>
      <c r="E232" t="s">
        <v>49</v>
      </c>
      <c r="F232" s="1" t="s">
        <v>553</v>
      </c>
      <c r="G232" t="s">
        <v>554</v>
      </c>
      <c r="H232">
        <v>900</v>
      </c>
      <c r="I232" s="2">
        <v>44767</v>
      </c>
      <c r="J232" s="2">
        <v>44894</v>
      </c>
      <c r="K232">
        <v>0</v>
      </c>
    </row>
    <row r="233" spans="1:11" x14ac:dyDescent="0.25">
      <c r="A233" t="str">
        <f>"Z9B36C8C8F"</f>
        <v>Z9B36C8C8F</v>
      </c>
      <c r="B233" t="str">
        <f t="shared" si="3"/>
        <v>06363391001</v>
      </c>
      <c r="C233" t="s">
        <v>16</v>
      </c>
      <c r="D233" t="s">
        <v>555</v>
      </c>
      <c r="E233" t="s">
        <v>49</v>
      </c>
      <c r="F233" s="1" t="s">
        <v>173</v>
      </c>
      <c r="G233" t="s">
        <v>174</v>
      </c>
      <c r="H233">
        <v>11355</v>
      </c>
      <c r="I233" s="2">
        <v>44713</v>
      </c>
      <c r="J233" s="2">
        <v>44895</v>
      </c>
      <c r="K233">
        <v>10375</v>
      </c>
    </row>
    <row r="234" spans="1:11" x14ac:dyDescent="0.25">
      <c r="A234" t="str">
        <f>"ZE438BF478"</f>
        <v>ZE438BF478</v>
      </c>
      <c r="B234" t="str">
        <f t="shared" si="3"/>
        <v>06363391001</v>
      </c>
      <c r="C234" t="s">
        <v>16</v>
      </c>
      <c r="D234" t="s">
        <v>556</v>
      </c>
      <c r="E234" t="s">
        <v>49</v>
      </c>
      <c r="F234" s="1" t="s">
        <v>557</v>
      </c>
      <c r="G234" t="s">
        <v>558</v>
      </c>
      <c r="H234">
        <v>281.82</v>
      </c>
      <c r="I234" s="2">
        <v>44896</v>
      </c>
      <c r="J234" s="2">
        <v>44901</v>
      </c>
      <c r="K234">
        <v>281.82</v>
      </c>
    </row>
    <row r="235" spans="1:11" x14ac:dyDescent="0.25">
      <c r="A235" t="str">
        <f>"Z9A38BDAA4"</f>
        <v>Z9A38BDAA4</v>
      </c>
      <c r="B235" t="str">
        <f t="shared" si="3"/>
        <v>06363391001</v>
      </c>
      <c r="C235" t="s">
        <v>16</v>
      </c>
      <c r="D235" t="s">
        <v>559</v>
      </c>
      <c r="E235" t="s">
        <v>49</v>
      </c>
      <c r="F235" s="1" t="s">
        <v>560</v>
      </c>
      <c r="G235" t="s">
        <v>561</v>
      </c>
      <c r="H235">
        <v>1250</v>
      </c>
      <c r="I235" s="2">
        <v>44893</v>
      </c>
      <c r="J235" s="2">
        <v>44900</v>
      </c>
      <c r="K235">
        <v>0</v>
      </c>
    </row>
    <row r="236" spans="1:11" x14ac:dyDescent="0.25">
      <c r="A236" t="str">
        <f>"ZD338D7136"</f>
        <v>ZD338D7136</v>
      </c>
      <c r="B236" t="str">
        <f t="shared" si="3"/>
        <v>06363391001</v>
      </c>
      <c r="C236" t="s">
        <v>16</v>
      </c>
      <c r="D236" t="s">
        <v>562</v>
      </c>
      <c r="E236" t="s">
        <v>18</v>
      </c>
      <c r="F236" s="1" t="s">
        <v>164</v>
      </c>
      <c r="G236" t="s">
        <v>165</v>
      </c>
      <c r="H236">
        <v>12504</v>
      </c>
      <c r="I236" s="2">
        <v>44895</v>
      </c>
      <c r="J236" s="2">
        <v>46751</v>
      </c>
      <c r="K236">
        <v>0</v>
      </c>
    </row>
    <row r="237" spans="1:11" x14ac:dyDescent="0.25">
      <c r="A237" t="str">
        <f>"Z6138F40A4"</f>
        <v>Z6138F40A4</v>
      </c>
      <c r="B237" t="str">
        <f t="shared" si="3"/>
        <v>06363391001</v>
      </c>
      <c r="C237" t="s">
        <v>16</v>
      </c>
      <c r="D237" t="s">
        <v>563</v>
      </c>
      <c r="E237" t="s">
        <v>49</v>
      </c>
      <c r="F237" s="1" t="s">
        <v>564</v>
      </c>
      <c r="G237" t="s">
        <v>565</v>
      </c>
      <c r="H237">
        <v>277.05</v>
      </c>
      <c r="I237" s="2">
        <v>44902</v>
      </c>
      <c r="J237" s="2">
        <v>44917</v>
      </c>
      <c r="K237">
        <v>277.05</v>
      </c>
    </row>
    <row r="238" spans="1:11" x14ac:dyDescent="0.25">
      <c r="A238" t="str">
        <f>"ZF738E2584"</f>
        <v>ZF738E2584</v>
      </c>
      <c r="B238" t="str">
        <f t="shared" si="3"/>
        <v>06363391001</v>
      </c>
      <c r="C238" t="s">
        <v>16</v>
      </c>
      <c r="D238" t="s">
        <v>566</v>
      </c>
      <c r="E238" t="s">
        <v>49</v>
      </c>
      <c r="F238" s="1" t="s">
        <v>567</v>
      </c>
      <c r="G238" t="s">
        <v>568</v>
      </c>
      <c r="H238">
        <v>39622</v>
      </c>
      <c r="I238" s="2">
        <v>44901</v>
      </c>
      <c r="J238" s="2">
        <v>44957</v>
      </c>
      <c r="K238">
        <v>0</v>
      </c>
    </row>
    <row r="239" spans="1:11" x14ac:dyDescent="0.25">
      <c r="A239" t="str">
        <f>"Z0C38FB204"</f>
        <v>Z0C38FB204</v>
      </c>
      <c r="B239" t="str">
        <f t="shared" si="3"/>
        <v>06363391001</v>
      </c>
      <c r="C239" t="s">
        <v>16</v>
      </c>
      <c r="D239" t="s">
        <v>569</v>
      </c>
      <c r="E239" t="s">
        <v>49</v>
      </c>
      <c r="F239" s="1" t="s">
        <v>359</v>
      </c>
      <c r="G239" t="s">
        <v>360</v>
      </c>
      <c r="H239">
        <v>3980</v>
      </c>
      <c r="I239" s="2">
        <v>44910</v>
      </c>
      <c r="J239" s="2">
        <v>44914</v>
      </c>
      <c r="K239">
        <v>0</v>
      </c>
    </row>
    <row r="240" spans="1:11" x14ac:dyDescent="0.25">
      <c r="A240" t="str">
        <f>"ZB138C6F02"</f>
        <v>ZB138C6F02</v>
      </c>
      <c r="B240" t="str">
        <f t="shared" si="3"/>
        <v>06363391001</v>
      </c>
      <c r="C240" t="s">
        <v>16</v>
      </c>
      <c r="D240" t="s">
        <v>570</v>
      </c>
      <c r="E240" t="s">
        <v>49</v>
      </c>
      <c r="F240" s="1" t="s">
        <v>571</v>
      </c>
      <c r="G240" t="s">
        <v>572</v>
      </c>
      <c r="H240">
        <v>7640</v>
      </c>
      <c r="I240" s="2">
        <v>44911</v>
      </c>
      <c r="J240" s="2">
        <v>44941</v>
      </c>
      <c r="K240">
        <v>0</v>
      </c>
    </row>
    <row r="241" spans="1:11" x14ac:dyDescent="0.25">
      <c r="A241" t="str">
        <f>"ZA3392E630"</f>
        <v>ZA3392E630</v>
      </c>
      <c r="B241" t="str">
        <f t="shared" si="3"/>
        <v>06363391001</v>
      </c>
      <c r="C241" t="s">
        <v>16</v>
      </c>
      <c r="D241" t="s">
        <v>573</v>
      </c>
      <c r="E241" t="s">
        <v>49</v>
      </c>
      <c r="F241" s="1" t="s">
        <v>425</v>
      </c>
      <c r="G241" t="s">
        <v>426</v>
      </c>
      <c r="H241">
        <v>150</v>
      </c>
      <c r="I241" s="2">
        <v>44915</v>
      </c>
      <c r="J241" s="2">
        <v>44930</v>
      </c>
      <c r="K241">
        <v>0</v>
      </c>
    </row>
    <row r="242" spans="1:11" x14ac:dyDescent="0.25">
      <c r="A242" t="str">
        <f>"Z57393AC59"</f>
        <v>Z57393AC59</v>
      </c>
      <c r="B242" t="str">
        <f t="shared" si="3"/>
        <v>06363391001</v>
      </c>
      <c r="C242" t="s">
        <v>16</v>
      </c>
      <c r="D242" t="s">
        <v>574</v>
      </c>
      <c r="E242" t="s">
        <v>49</v>
      </c>
      <c r="F242" s="1" t="s">
        <v>208</v>
      </c>
      <c r="G242" t="s">
        <v>209</v>
      </c>
      <c r="H242">
        <v>1899.5</v>
      </c>
      <c r="I242" s="2">
        <v>44917</v>
      </c>
      <c r="J242" s="2">
        <v>44942</v>
      </c>
      <c r="K242">
        <v>0</v>
      </c>
    </row>
    <row r="243" spans="1:11" x14ac:dyDescent="0.25">
      <c r="A243" t="str">
        <f>"Z293938E4D"</f>
        <v>Z293938E4D</v>
      </c>
      <c r="B243" t="str">
        <f t="shared" si="3"/>
        <v>06363391001</v>
      </c>
      <c r="C243" t="s">
        <v>16</v>
      </c>
      <c r="D243" t="s">
        <v>575</v>
      </c>
      <c r="E243" t="s">
        <v>49</v>
      </c>
      <c r="F243" s="1" t="s">
        <v>370</v>
      </c>
      <c r="G243" t="s">
        <v>371</v>
      </c>
      <c r="H243">
        <v>1300</v>
      </c>
      <c r="I243" s="2">
        <v>44917</v>
      </c>
      <c r="J243" s="2">
        <v>44928</v>
      </c>
      <c r="K243">
        <v>0</v>
      </c>
    </row>
    <row r="244" spans="1:11" x14ac:dyDescent="0.25">
      <c r="A244" t="str">
        <f>"Z1A393139F"</f>
        <v>Z1A393139F</v>
      </c>
      <c r="B244" t="str">
        <f t="shared" si="3"/>
        <v>06363391001</v>
      </c>
      <c r="C244" t="s">
        <v>16</v>
      </c>
      <c r="D244" t="s">
        <v>576</v>
      </c>
      <c r="E244" t="s">
        <v>49</v>
      </c>
      <c r="F244" s="1" t="s">
        <v>577</v>
      </c>
      <c r="G244" t="s">
        <v>578</v>
      </c>
      <c r="H244">
        <v>1521</v>
      </c>
      <c r="I244" s="2">
        <v>44910</v>
      </c>
      <c r="J244" s="2">
        <v>44910</v>
      </c>
      <c r="K244">
        <v>0</v>
      </c>
    </row>
    <row r="245" spans="1:11" x14ac:dyDescent="0.25">
      <c r="A245" t="str">
        <f>"Z4D393159A"</f>
        <v>Z4D393159A</v>
      </c>
      <c r="B245" t="str">
        <f t="shared" si="3"/>
        <v>06363391001</v>
      </c>
      <c r="C245" t="s">
        <v>16</v>
      </c>
      <c r="D245" t="s">
        <v>579</v>
      </c>
      <c r="E245" t="s">
        <v>49</v>
      </c>
      <c r="F245" s="1" t="s">
        <v>580</v>
      </c>
      <c r="G245" t="s">
        <v>581</v>
      </c>
      <c r="H245">
        <v>39990</v>
      </c>
      <c r="I245" s="2">
        <v>44922</v>
      </c>
      <c r="J245" s="2">
        <v>45291</v>
      </c>
      <c r="K245">
        <v>0</v>
      </c>
    </row>
    <row r="246" spans="1:11" x14ac:dyDescent="0.25">
      <c r="A246" t="str">
        <f>"Z603942278"</f>
        <v>Z603942278</v>
      </c>
      <c r="B246" t="str">
        <f t="shared" si="3"/>
        <v>06363391001</v>
      </c>
      <c r="C246" t="s">
        <v>16</v>
      </c>
      <c r="D246" t="s">
        <v>582</v>
      </c>
      <c r="E246" t="s">
        <v>49</v>
      </c>
      <c r="F246" s="1" t="s">
        <v>583</v>
      </c>
      <c r="G246" t="s">
        <v>584</v>
      </c>
      <c r="H246">
        <v>490</v>
      </c>
      <c r="I246" s="2">
        <v>44828</v>
      </c>
      <c r="J246" s="2">
        <v>44828</v>
      </c>
      <c r="K246">
        <v>0</v>
      </c>
    </row>
    <row r="247" spans="1:11" x14ac:dyDescent="0.25">
      <c r="A247" t="str">
        <f>"ZC0392AE46"</f>
        <v>ZC0392AE46</v>
      </c>
      <c r="B247" t="str">
        <f t="shared" si="3"/>
        <v>06363391001</v>
      </c>
      <c r="C247" t="s">
        <v>16</v>
      </c>
      <c r="D247" t="s">
        <v>585</v>
      </c>
      <c r="E247" t="s">
        <v>49</v>
      </c>
      <c r="F247" s="1" t="s">
        <v>425</v>
      </c>
      <c r="G247" t="s">
        <v>426</v>
      </c>
      <c r="H247">
        <v>13000</v>
      </c>
      <c r="I247" s="2">
        <v>44922</v>
      </c>
      <c r="J247" s="2">
        <v>44985</v>
      </c>
      <c r="K247">
        <v>0</v>
      </c>
    </row>
    <row r="248" spans="1:11" x14ac:dyDescent="0.25">
      <c r="A248" t="str">
        <f>"ZB2394F4D2"</f>
        <v>ZB2394F4D2</v>
      </c>
      <c r="B248" t="str">
        <f t="shared" si="3"/>
        <v>06363391001</v>
      </c>
      <c r="C248" t="s">
        <v>16</v>
      </c>
      <c r="D248" t="s">
        <v>586</v>
      </c>
      <c r="E248" t="s">
        <v>49</v>
      </c>
      <c r="F248" s="1" t="s">
        <v>227</v>
      </c>
      <c r="G248" t="s">
        <v>228</v>
      </c>
      <c r="H248">
        <v>250</v>
      </c>
      <c r="I248" s="2">
        <v>44917</v>
      </c>
      <c r="J248" s="2">
        <v>44924</v>
      </c>
      <c r="K248">
        <v>0</v>
      </c>
    </row>
    <row r="249" spans="1:11" x14ac:dyDescent="0.25">
      <c r="A249" t="str">
        <f>"Z32394B7D9"</f>
        <v>Z32394B7D9</v>
      </c>
      <c r="B249" t="str">
        <f t="shared" si="3"/>
        <v>06363391001</v>
      </c>
      <c r="C249" t="s">
        <v>16</v>
      </c>
      <c r="D249" t="s">
        <v>587</v>
      </c>
      <c r="E249" t="s">
        <v>49</v>
      </c>
      <c r="F249" s="1" t="s">
        <v>588</v>
      </c>
      <c r="H249">
        <v>23500</v>
      </c>
      <c r="K249">
        <v>0</v>
      </c>
    </row>
    <row r="250" spans="1:11" x14ac:dyDescent="0.25">
      <c r="A250" t="str">
        <f>"Z64395962A"</f>
        <v>Z64395962A</v>
      </c>
      <c r="B250" t="str">
        <f t="shared" si="3"/>
        <v>06363391001</v>
      </c>
      <c r="C250" t="s">
        <v>16</v>
      </c>
      <c r="D250" t="s">
        <v>589</v>
      </c>
      <c r="E250" t="s">
        <v>49</v>
      </c>
      <c r="H250">
        <v>0</v>
      </c>
      <c r="K25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piemonte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2023-01-30T11:49:06Z</dcterms:created>
  <dcterms:modified xsi:type="dcterms:W3CDTF">2023-01-30T11:49:06Z</dcterms:modified>
</cp:coreProperties>
</file>