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pug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</calcChain>
</file>

<file path=xl/sharedStrings.xml><?xml version="1.0" encoding="utf-8"?>
<sst xmlns="http://schemas.openxmlformats.org/spreadsheetml/2006/main" count="624" uniqueCount="310">
  <si>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</si>
  <si>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</si>
  <si>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</si>
  <si>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</si>
  <si>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</si>
  <si>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</si>
  <si>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</si>
  <si>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</si>
  <si>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</si>
  <si>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</si>
  <si>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</si>
  <si>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</si>
  <si>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</si>
  <si>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</si>
  <si>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</si>
  <si>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</si>
  <si>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Puglia</t>
  </si>
  <si>
    <t>Convenzione Consip 11 - Fornitura Energia Elettrica Uffici ex Territorio</t>
  </si>
  <si>
    <t>26-AFFIDAMENTO DIRETTO IN ADESIONE AD ACCORDO QUADRO/CONVENZIONE</t>
  </si>
  <si>
    <t xml:space="preserve">EDISON ENERGIA S.P.A (CF: 08526440154)
</t>
  </si>
  <si>
    <t>EDISON ENERGIA S.P.A (CF: 08526440154)</t>
  </si>
  <si>
    <t>Fornitura di gas naturale</t>
  </si>
  <si>
    <t xml:space="preserve">ESTRA ENERGIE SRL (CF: 01219980529)
</t>
  </si>
  <si>
    <t>ESTRA ENERGIE SRL (CF: 01219980529)</t>
  </si>
  <si>
    <t>Fornitura energia elettrica</t>
  </si>
  <si>
    <t xml:space="preserve">ENEL ENERGIA SPA (CF: 06655971007)
</t>
  </si>
  <si>
    <t>ENEL ENERGIA SPA (CF: 06655971007)</t>
  </si>
  <si>
    <t>ordine di fornitura gasolio da riscaldamento</t>
  </si>
  <si>
    <t xml:space="preserve">BRONCHI COMBUSTIBILI SRL (CF: 01252710403)
</t>
  </si>
  <si>
    <t>BRONCHI COMBUSTIBILI SRL (CF: 01252710403)</t>
  </si>
  <si>
    <t>Utenza energia</t>
  </si>
  <si>
    <t>23-AFFIDAMENTO DIRETTO</t>
  </si>
  <si>
    <t xml:space="preserve">HERA COMM SPA (CF: 02221101203)
</t>
  </si>
  <si>
    <t>HERA COMM SPA (CF: 02221101203)</t>
  </si>
  <si>
    <t>Energia elettrica - servizio maggior tutela</t>
  </si>
  <si>
    <t xml:space="preserve">ENEL SERVIZIO ELETTRICO (CF: 09633951000)
</t>
  </si>
  <si>
    <t>ENEL SERVIZIO ELETTRICO (CF: 09633951000)</t>
  </si>
  <si>
    <t>Noleggio apparecchio multifunzione lâ€™Ufficio Antifrode-Sezione Territoriale Adriatica</t>
  </si>
  <si>
    <t xml:space="preserve">KYOCERA DOCUMENT SOLUTION ITALIA SPA (CF: 01788080156)
</t>
  </si>
  <si>
    <t>KYOCERA DOCUMENT SOLUTION ITALIA SPA (CF: 01788080156)</t>
  </si>
  <si>
    <t>NOLEGGIO APPARECCHIATURE MULTIFUNZIONE - KYOCERA -</t>
  </si>
  <si>
    <t>NOLEGGIO APPARECCHIATURE OLIVETTI MULTIFUNZIONI - UFFICI PUGLIA</t>
  </si>
  <si>
    <t xml:space="preserve">OLIVETTI SPA (CF: 02298700010)
</t>
  </si>
  <si>
    <t>OLIVETTI SPA (CF: 02298700010)</t>
  </si>
  <si>
    <t>Vaccinazione antinfluenzale 2016/2017</t>
  </si>
  <si>
    <t>08-AFFIDAMENTO IN ECONOMIA - COTTIMO FIDUCIARIO</t>
  </si>
  <si>
    <t xml:space="preserve">ERGOCENTER ITALIA SRL (CF: 05392070727)
MEDICA SUD  SRL (CF: 03143270720)
OBIETTIVO SALUTE SRL (CF: 02066930740)
STUDIO BIOMEDICO ASSOCIATO SRL (CF: 04399160722)
TECSAM SRL (CF: 01985850732)
</t>
  </si>
  <si>
    <t>MEDICA SUD  SRL (CF: 03143270720)</t>
  </si>
  <si>
    <t>FORNITURA ENERGIA ELETRICA PUGLIA</t>
  </si>
  <si>
    <t>MANUTENZIONE ANNUALE IMPIANTI DI SOLLEVAMENTO</t>
  </si>
  <si>
    <t>04-PROCEDURA NEGOZIATA SENZA PREVIA PUBBLICAZIONE</t>
  </si>
  <si>
    <t xml:space="preserve">ADRIASCENSORI SRL (CF: 04892030729)
ASCENSORI CAVALLARO SRL (CF: 02872880733)
ASCENSORI LASORSA SRL (CF: 04156790729)
DAMIANI ASCENSORI (CF: 04484930724)
OTIS SERVIZI SRL (CF: 01729590032)
</t>
  </si>
  <si>
    <t>OTIS SERVIZI SRL (CF: 01729590032)</t>
  </si>
  <si>
    <t>FORNITURA PORTA BADGE CON COLLARINE - DR</t>
  </si>
  <si>
    <t xml:space="preserve">CARTOLERIA FAVIA S.R.L. (CF: 00260370721)
CARTOMANIA (CF: MSCNTN84R25I158D)
COMPUTER OFFICE DI CALIA FRANCESCO (CF: CLAFNC81H22A225E)
PUNTONET (CF: 06457300728)
WORKDATA DI FRANCO ZINZERI (CF: ZNZFNC67A08C448G)
</t>
  </si>
  <si>
    <t>CARTOLERIA FAVIA S.R.L. (CF: 00260370721)</t>
  </si>
  <si>
    <t>FORNITURA ENERGIA ELETTRICA PUGLIA</t>
  </si>
  <si>
    <t>Interpretariato LIS (42 ore 2018)</t>
  </si>
  <si>
    <t xml:space="preserve">ACTION LINE SERVIZI LINGUISTICI (CF: 03168100406)
OKO MEDIA (CF: 07623360729)
SANTEC. SPA (CF: 02372750642)
SEGNALIS SOC COOP (CF: 01930080765)
THESIS SRL (CF: 06365610721)
</t>
  </si>
  <si>
    <t>SANTEC. SPA (CF: 02372750642)</t>
  </si>
  <si>
    <t>Noleggio 19 Apparecchiature Multifunzione Convenzione CONSIP 28</t>
  </si>
  <si>
    <t>Combinatori telefonici UP Bari - UT Casarano - UT Manfredonia</t>
  </si>
  <si>
    <t xml:space="preserve">OTIS SERVIZI SRL (CF: 01729590032)
</t>
  </si>
  <si>
    <t>FORNITURA DI GASOLIO DA RISCALDAMENTO 1500 L . OSTUNI</t>
  </si>
  <si>
    <t xml:space="preserve">ROSSETTI S.P.A. (CF: 07142290589)
</t>
  </si>
  <si>
    <t>ROSSETTI S.P.A. (CF: 07142290589)</t>
  </si>
  <si>
    <t>FORNITURA GASOLIO RISCALDAMENTO</t>
  </si>
  <si>
    <t>Noleggio di 9 Multifunzione Convenzione CONSIP 29 Lotto 1</t>
  </si>
  <si>
    <t>Ufficio formazione</t>
  </si>
  <si>
    <t xml:space="preserve">AZIENDA UNIV OSPEDALIERA POLICLINICO DI BARI (CF: 04846410720)
</t>
  </si>
  <si>
    <t>AZIENDA UNIV OSPEDALIERA POLICLINICO DI BARI (CF: 04846410720)</t>
  </si>
  <si>
    <t>BUONI PASTO DR PUGLIA 2018/2020</t>
  </si>
  <si>
    <t xml:space="preserve">SODEXO MOTIVATION SOLUTION ITALIA SRL (CF: 05892970152)
</t>
  </si>
  <si>
    <t>SODEXO MOTIVATION SOLUTION ITALIA SRL (CF: 05892970152)</t>
  </si>
  <si>
    <t>BUONI PASTO ANTIFRODE 2018/2020</t>
  </si>
  <si>
    <t>Carta credito</t>
  </si>
  <si>
    <t xml:space="preserve">NEXI PAYMENTS S.P.A. (GIÃ  CARTASI SPA) (CF: 04107060966)
</t>
  </si>
  <si>
    <t>NEXI PAYMENTS S.P.A. (GIÃ  CARTASI SPA) (CF: 04107060966)</t>
  </si>
  <si>
    <t>NOLEGGIO APPARECCHIATURE MULTIFUNZIONE - CONVENZIONE CONSIP 31 - LOTTO 1</t>
  </si>
  <si>
    <t>DP BAT - Contratto annuale di manutenzione del verde</t>
  </si>
  <si>
    <t xml:space="preserve">AZ. AGR. VIVAI PIANTE DI SGARAMELLA ANTONIO (CF: SGRNTN60R06A285A)
</t>
  </si>
  <si>
    <t>AZ. AGR. VIVAI PIANTE DI SGARAMELLA ANTONIO (CF: SGRNTN60R06A285A)</t>
  </si>
  <si>
    <t>Adesione a convenzione CONSIP -Sorveglianza Sanitaria gestione integrata della Sicurezza sui luoghi di lavoro Ed 4</t>
  </si>
  <si>
    <t xml:space="preserve">CONSILIA CFO SRL (IN RTI) (CF: 11435101008)
</t>
  </si>
  <si>
    <t>CONSILIA CFO SRL (IN RTI) (CF: 11435101008)</t>
  </si>
  <si>
    <t>Fornitura energia elettrica Puglia 2020 - 2021</t>
  </si>
  <si>
    <t xml:space="preserve">AGSM ENERGIA SPA (CF: 02968430237)
</t>
  </si>
  <si>
    <t>AGSM ENERGIA SPA (CF: 02968430237)</t>
  </si>
  <si>
    <t>MANUTENZIONE IMPIANTI DI SOLLEVAMENTO</t>
  </si>
  <si>
    <t xml:space="preserve">CATAPANO ENGINEERING SRLS (CF: 02485920744)
COLACCHIO ANTONIO (CF: 03877600712)
CRIOSERVICE SRL (CF: 04106120753)
EMI SRL (CF: 07107660727)
OTIS SERVIZI SRL (CF: 01729590032)
</t>
  </si>
  <si>
    <t xml:space="preserve">Contratto esecutivo per il Lotto 12 - affidamento fornitura carta </t>
  </si>
  <si>
    <t xml:space="preserve">ICR - SOCIETA' PER AZIONI (CF: 05466391009)
</t>
  </si>
  <si>
    <t>ICR - SOCIETA' PER AZIONI (CF: 05466391009)</t>
  </si>
  <si>
    <t>Contratto esecutivo per il Lotto 12 - servizio di vigilanza privata</t>
  </si>
  <si>
    <t xml:space="preserve">COSMOPOL SPA (CF: 01764680649)
</t>
  </si>
  <si>
    <t>COSMOPOL SPA (CF: 01764680649)</t>
  </si>
  <si>
    <t>UT Barletta - Noleggio 1 multifunione Convenzione Consip 31</t>
  </si>
  <si>
    <t>Fornitura ed installazione16 Porte REI DP Brindisi</t>
  </si>
  <si>
    <t xml:space="preserve">ETT DI TORRISI FELICE &amp; C. SAS (CF: 04606020875)
GA.MI. IMPIANTI SRL (CF: 02295810713)
MASCELLARO IMPIANTI SRL (CF: 07924650729)
</t>
  </si>
  <si>
    <t>MASCELLARO IMPIANTI SRL (CF: 07924650729)</t>
  </si>
  <si>
    <t>Ordine Buoni Pasto delocalizzati Convenzione Consip 8 Lotto 10</t>
  </si>
  <si>
    <t>Ordine Buoni Pasto Consip 8 Lotto 15 Accessorio Sud Personale DR Puglia DDPP e SAM</t>
  </si>
  <si>
    <t xml:space="preserve">EP SPA (CF: 05577471005)
</t>
  </si>
  <si>
    <t>EP SPA (CF: 05577471005)</t>
  </si>
  <si>
    <t>Contratto per la manutenzione semestrale degli impianti termoidraulici, di condizionamento e idrico sanitari presso gli uffici dellâ€™Agenzia delle entrate della Puglia 1Â° semestre 2021</t>
  </si>
  <si>
    <t xml:space="preserve">A.I.R. TECH (CF: 06942160729)
ADIRAMEF (CF: 07777350633)
ATITECNICA85 SRL (CF: 01403880741)
FACILITY (CF: 01866910761)
FC SRL (CF: 02454090735)
INTEC SERVICE SRL (CF: 02820290647)
PERRONE GLOBAL SERVICE SRL (GIÃ  PERRONE CATALDO E C.SAS) (CF: 03849260728)
</t>
  </si>
  <si>
    <t>INTEC SERVICE SRL (CF: 02820290647)</t>
  </si>
  <si>
    <t>Contratto quadro per fornitura di arredi uffici AG Entrate Puglia</t>
  </si>
  <si>
    <t xml:space="preserve">ARCOS ITALIA (CF: 01993190741)
ARREDAMENTI GIOVA (CF: 01224680627)
BRACONI E PAPPALARDO (CF: 02094190549)
CONFORTI MARIO E F.LLI SNC (CF: 01660980788)
EUROARREDI (CF: MLLNCL33T18A893L)
FORMAR CONTRACT SRL (CF: 02722120421)
HABITAT ITALIANA SRL (CF: 02862070170)
SISMET SRL (CF: 00675210728)
</t>
  </si>
  <si>
    <t>EUROARREDI (CF: MLLNCL33T18A893L)</t>
  </si>
  <si>
    <t>Convenzione CONSIP  GAS Naturale Ed.12 Lotto 8 - Fornitura annuale 2021-2022 Uffici Agenzia Entrate Puglia</t>
  </si>
  <si>
    <t>Servizio riscossione tributi 2021-2023</t>
  </si>
  <si>
    <t xml:space="preserve">BANCA NAZIONALE DEL LAVORO SPA (CF: 09339391006)
</t>
  </si>
  <si>
    <t>BANCA NAZIONALE DEL LAVORO SPA (CF: 09339391006)</t>
  </si>
  <si>
    <t>Contratto esecutivo facchinaggio - Appalto congiunto Agenzia Entrate-Agenzia Entrate Riscossione - Lotto 9 (regioni Molise e Puglia)</t>
  </si>
  <si>
    <t xml:space="preserve">IL RISVEGLIO SOC COOP.SOCIALE ARL (CF: 12018841002)
</t>
  </si>
  <si>
    <t>IL RISVEGLIO SOC COOP.SOCIALE ARL (CF: 12018841002)</t>
  </si>
  <si>
    <t>Contratto-Quadro - fornitura di materiale di cancelleria - uffici Puglia</t>
  </si>
  <si>
    <t xml:space="preserve">ARCOS ITALIA (CF: 01993190741)
BELLONE FORNITURE SRL (CF: 04824570750)
C.T. SERVICE SNC (CF: 01796880126)
CENTRO DIGITALE LA NUOVA COPISTERIA DI GRAZIANO ROSALIA (CF: GRZRSL75B66G273H)
LYRECO ITALIA SRL (CF: 11582010150)
SOLUZIONI &amp; FORNITURE DI CAVALIERE MICHELANGELO SIMONE &amp; C. (CF: 07020870726)
TRENTADUE SRLS (CF: 08348630727)
</t>
  </si>
  <si>
    <t>BELLONE FORNITURE SRL (CF: 04824570750)</t>
  </si>
  <si>
    <t>LA PULISAN - servizio di sanificazione uffici Puglia (apr./sett.2021)</t>
  </si>
  <si>
    <t xml:space="preserve">A.P.E AZIENDA PUGLIESE ECOLOGICA (CF: 03656360728)
F.G.M. MULTISERVIZI (CF: 04176990713)
ITALSERVICE S.R.L. (CF: 06570940723)
LA PULISAN SRL (CF: 00254300726)
M.A.P.I.A, (CF: 04050650722)
PAN.ECO SRL (CF: 04929500728)
</t>
  </si>
  <si>
    <t>LA PULISAN SRL (CF: 00254300726)</t>
  </si>
  <si>
    <t>Servizio di manutenzione semestrale degli impianti antincendio Uffici Ag Entrate Puglia</t>
  </si>
  <si>
    <t xml:space="preserve">C.V.S. CENTRO VENDITA SICUREZZA SRL (CF: 01028370722)
CADM ENERGIA SRL (CF: 03665760751)
FIRE PROTECTION SYSTEM S.R.L. (CF: 05487030727)
GA.MI. IMPIANTI SRL (CF: 02295810713)
PREVENZIONE E SICUREZZA SRL (CF: 01457700746)
SISTEC SRL (CF: 06076770723)
TE.SA ANTINCENDIO SRL (CF: 07209240725)
</t>
  </si>
  <si>
    <t>GA.MI. IMPIANTI SRL (CF: 02295810713)</t>
  </si>
  <si>
    <t>Servizio di manutenzione semestrale impianti elettrici Uffici Ag Entrate Puglia</t>
  </si>
  <si>
    <t xml:space="preserve">A.I.R. TECH (CF: 06942160729)
DABBICCO TELECOMUNICAZIONI S.R.L. (CF: 04952540724)
EL.CI IMPIANTI SRL (CF: 01341130639)
ELETTROTECNICA OCCULTO ANTONIO SRL (CF: 03729410716)
EUROSISTEMI S.R.L. (CF: 06334650725)
IENERGY SRL (CF: 03226670796)
INTEC SERVICE SRL (CF: 02820290647)
S.P.I.M. - SOCIETÃ€ PRODUZIONE IMPIANTI MULTIPLI (CF: 01860810710)
VAL.IM. S.R.L. (CF: 02763440738)
</t>
  </si>
  <si>
    <t>Convenzione Consip â€œEnergia elettrica 18" Fornitura 2021-2022</t>
  </si>
  <si>
    <t>Contratto esecutivo del servizio di reception per gli uffici della Direzione regionale della Puglia - lotto n. 8</t>
  </si>
  <si>
    <t xml:space="preserve">RAGGRUPPAMENTO:
- DIEM SRL (CF: 13055211000) Ruolo: 02-MANDATARIA
- TDS GROUP SOC. COOP. (CF: 05636330721) Ruolo: 01-MANDANTE
</t>
  </si>
  <si>
    <t>Noleggio di n. 24 multifunzione Olivetti Convenzione Consip 32</t>
  </si>
  <si>
    <t>Fornitura ed installazione di 1 apriporta a badge DP Bari</t>
  </si>
  <si>
    <t xml:space="preserve">SOLARI DI UDINE S.P.A. (CF: 01847860309)
</t>
  </si>
  <si>
    <t>SOLARI DI UDINE S.P.A. (CF: 01847860309)</t>
  </si>
  <si>
    <t>Accordo quadro - esecuzione tamponi rapidi antigenici</t>
  </si>
  <si>
    <t xml:space="preserve">LABORATORIO DI ANALISI SCOTTI SRL (CF: 02502810720)
</t>
  </si>
  <si>
    <t>LABORATORIO DI ANALISI SCOTTI SRL (CF: 02502810720)</t>
  </si>
  <si>
    <t>CONTRATTO DI MANUTENZIONE IMPIANTI ANTINTRUSIONE</t>
  </si>
  <si>
    <t xml:space="preserve">PIEMME IMPIANTI SNC (CF: 06061870728)
</t>
  </si>
  <si>
    <t>PIEMME IMPIANTI SNC (CF: 06061870728)</t>
  </si>
  <si>
    <t>Servizio di piccola manutenzione e riparazione (minuto mantenimento) per gli edifici facenti capo alla Direzione Regionale Puglia</t>
  </si>
  <si>
    <t xml:space="preserve">ARCHIMPRESA SRL (CF: 02842990737)
COSTRUZIONI E RESTAURI SRL (CF: 06630610720)
EDILTECNICA SERVICE (CF: 02551370733)
S.A.P. COSTRUZIONI SRL (CF: 05966130725)
TERMICA PROGETTI (CF: 02871970725)
</t>
  </si>
  <si>
    <t>TERMICA PROGETTI (CF: 02871970725)</t>
  </si>
  <si>
    <t>Contratto quadro semestrale per la fornitura materiale di consumo (toner e drum) 2021/2022</t>
  </si>
  <si>
    <t xml:space="preserve">CARTO COPY SERVICE SRL (CF: 04864781002)
ECO LASER INFORMATICA SRL (CF: 04427081007)
ERREBIAN SPA (CF: 08397890586)
EXPERT-TONER SRL (CF: 01776340620)
MIDA SRL (CF: 01513020238)
PROMO RIGENERA SRL (CF: 01431180551)
R.C.M. ITALIA S.R.L. (CF: 06736060630)
TECNO OFFICE GLOBAL SRL (CF: 01641800550)
</t>
  </si>
  <si>
    <t>TECNO OFFICE GLOBAL SRL (CF: 01641800550)</t>
  </si>
  <si>
    <t>Contratto quadro per la fornitura di tende presso gli Uffici della Direzione Provinciale di Foggia</t>
  </si>
  <si>
    <t xml:space="preserve">ARTE E TENDE (CF: CSRCSR70P14A662O)
BOUTIQUE DEL TENDAGGIO DI DE LUCIA AGOSTINO SNC (CF: 03079950725)
FAAR DI GIANLUIGI FIOREKKA (CF: 03432090714)
NEW SPAZIO TENDE SAS DI BRUNO FRANCESCO (CF: 04786090656)
PLANET TENDAGGI DI GARGIULO CATELLO (CF: GRGCLL72A30C129J)
</t>
  </si>
  <si>
    <t>NEW SPAZIO TENDE SAS DI BRUNO FRANCESCO (CF: 04786090656)</t>
  </si>
  <si>
    <t>Noleggio a breve termine fotocopiatore Kyocera giÃ  acquisito con Convenzione Consip 26</t>
  </si>
  <si>
    <t>Contratto quadro fornitura di mascherine FFP2 e visiere</t>
  </si>
  <si>
    <t xml:space="preserve">A. EMME A. (CF: 01834070730)
A.M.P. (CF: 08499650722)
DAMBO S.R.L. (CF: 08405110720)
DECA DI PALUMBO LUCA (CF: PLMLCU61T08H643U)
DEPOSITO CASTEL DEL MONTE (CF: CVTNTN77M17L328X)
</t>
  </si>
  <si>
    <t>DAMBO S.R.L. (CF: 08405110720)</t>
  </si>
  <si>
    <t xml:space="preserve">Pannelli di protezione per postazioni di lavoro </t>
  </si>
  <si>
    <t xml:space="preserve">ASSITECNICA (CF: 03907340826)
CAUDURO SRL (CF: 03012180307)
COMSTYLE S.R.L. (CF: 04887440289)
ELETTRA OFFICINE GRAFICHE SRL  (CF: 05811120483)
FIREBLOCK (CF: 06464240016)
GIEMME (CF: 00706340411)
GIROTTO TENDE DI GIROTTO PIO (CF: GRTPIO57M18G224S)
</t>
  </si>
  <si>
    <t>ELETTRA OFFICINE GRAFICHE SRL  (CF: 05811120483)</t>
  </si>
  <si>
    <t>Multifunzione a noleggio UT Gioia Convenzione 26 - Noleggio extra a breve termine</t>
  </si>
  <si>
    <t xml:space="preserve">RIPARAZIONE CALDAIA 1Â° PIANO </t>
  </si>
  <si>
    <t xml:space="preserve">CLIMA MULTISYSTEM DI SALVATORE GIUSEPPE (CF: SLVGPP84C12E716Y)
</t>
  </si>
  <si>
    <t>CLIMA MULTISYSTEM DI SALVATORE GIUSEPPE (CF: SLVGPP84C12E716Y)</t>
  </si>
  <si>
    <t>ORDINE GASOLIO DA RISCALDAMENTO</t>
  </si>
  <si>
    <t xml:space="preserve">ENI FUEL S.P.A. (CF: 02701740108)
</t>
  </si>
  <si>
    <t>ENI FUEL S.P.A. (CF: 02701740108)</t>
  </si>
  <si>
    <t>BUONI PASTO DR PUGLIA 2022/2023</t>
  </si>
  <si>
    <t xml:space="preserve">DAY RISTOSERVICE S.P.A. (CF: 03543000370)
</t>
  </si>
  <si>
    <t>DAY RISTOSERVICE S.P.A. (CF: 03543000370)</t>
  </si>
  <si>
    <t>Contratto annuale manutenzione bollatrici 2021-2022</t>
  </si>
  <si>
    <t xml:space="preserve">FATTORI SAFEST S.R.L. (CF: 10416260155)
</t>
  </si>
  <si>
    <t>FATTORI SAFEST S.R.L. (CF: 10416260155)</t>
  </si>
  <si>
    <t>Servizio di potatura e abbattimento n. 5 alberi - UPT Lecce</t>
  </si>
  <si>
    <t xml:space="preserve">DELCO DISINFESTAZIONI (CF: 03890770757)
</t>
  </si>
  <si>
    <t>DELCO DISINFESTAZIONI (CF: 03890770757)</t>
  </si>
  <si>
    <t>Fornitura pannello di protezione in plexiglass - UT Ostuni</t>
  </si>
  <si>
    <t xml:space="preserve">PUBLIARTE SAS (CF: 02133040747)
</t>
  </si>
  <si>
    <t>PUBLIARTE SAS (CF: 02133040747)</t>
  </si>
  <si>
    <t>COMSTYLE - pannelli di protezione in plexiglass - DP Lecce</t>
  </si>
  <si>
    <t xml:space="preserve">COMSTYLE S.R.L. (CF: 04887440289)
</t>
  </si>
  <si>
    <t>COMSTYLE S.R.L. (CF: 04887440289)</t>
  </si>
  <si>
    <t>Fornitura di 1 monitor per sistema eliminacode ARGO UT Manfredonia</t>
  </si>
  <si>
    <t xml:space="preserve">SIGMA S.P.A. (CF: 01590580443)
</t>
  </si>
  <si>
    <t>SIGMA S.P.A. (CF: 01590580443)</t>
  </si>
  <si>
    <t>Fornitura timbri autoinchiostarnti e in gomma - DP BARI</t>
  </si>
  <si>
    <t xml:space="preserve">ARTIGRAPH SRL (CF: 08498910721)
</t>
  </si>
  <si>
    <t>ARTIGRAPH SRL (CF: 08498910721)</t>
  </si>
  <si>
    <t>Fornitura ed installazione 2 sistemi apriporta a badge  DP BAT + SAM Bari</t>
  </si>
  <si>
    <t>Fornitura timbri autoinchiostranti - UT BARI</t>
  </si>
  <si>
    <t xml:space="preserve">TRENTADUE SRLS (CF: 08348630727)
</t>
  </si>
  <si>
    <t>TRENTADUE SRLS (CF: 08348630727)</t>
  </si>
  <si>
    <t>Fornitura ed installazione di 2 monitor per eliminacode completi dipc mini LAN - DP Taranto</t>
  </si>
  <si>
    <t>Pubblicazione sul quotidiano " La Repubblica" di cinque estratti di avviso indagine di ricerca immobiliare</t>
  </si>
  <si>
    <t xml:space="preserve">A. MANZONI &amp; C. S.P.A. (CF: 04705810150)
</t>
  </si>
  <si>
    <t>A. MANZONI &amp; C. S.P.A. (CF: 04705810150)</t>
  </si>
  <si>
    <t xml:space="preserve">Pubblicazione sul quotidiano "La Repubblica" dell'estratto di avviso di indagine di ricerca immobiliare in San Severo </t>
  </si>
  <si>
    <t>Contratto esecutivo conduzione, presidio e manutenzione programmata e non programmata impianti tecnologici oltre minuto mantenimento edile Lotto 5 Puglia</t>
  </si>
  <si>
    <t xml:space="preserve">RAGGRUPPAMENTO:
- INTEC SERVICE SRL (CF: 02820290647) Ruolo: 02-MANDATARIA
- A.C.S. ASCENSORI CONTROLLI SISTEMI S.R.L. (CF: 03922680586) Ruolo: 01-MANDANTE
</t>
  </si>
  <si>
    <t>Adesione alla Convenzione Consip â€œGas naturale edizione 13 - Lotto 10: Puglia e Basilicataâ€.</t>
  </si>
  <si>
    <t>Contratto esecutivo - carta naturale e riciclata risme A4 e A3</t>
  </si>
  <si>
    <t xml:space="preserve">VALSECCHI CANCELLERIA SRL (CF: 09521810961)
</t>
  </si>
  <si>
    <t>VALSECCHI CANCELLERIA SRL (CF: 09521810961)</t>
  </si>
  <si>
    <t>Sismet srl - Segnaletica Uffici vari Puglia</t>
  </si>
  <si>
    <t xml:space="preserve">SISMET SRL (CF: 00675210728)
</t>
  </si>
  <si>
    <t>SISMET SRL (CF: 00675210728)</t>
  </si>
  <si>
    <t>Bacheche DR e UT Bari</t>
  </si>
  <si>
    <t xml:space="preserve">MEDIAEVENTI SRL (CF: 12788521008)
</t>
  </si>
  <si>
    <t>MEDIAEVENTI SRL (CF: 12788521008)</t>
  </si>
  <si>
    <t>Contratto esecutivo servizio pulizie Puglia 2022-2026</t>
  </si>
  <si>
    <t xml:space="preserve">RAGGRUPPAMENTO:
- MERANESE SERVIZI SPA (CF: 01648280210) Ruolo: 02-MANDATARIA
- I.S.S.ITALIA S.R.L. (CF: 00215860289) Ruolo: 01-MANDANTE
- M.S. SERVIZI SRL (CF: 08056531000) Ruolo: 01-MANDANTE
</t>
  </si>
  <si>
    <t xml:space="preserve">Fornitura faldoni dorso 15-12 e bacheche </t>
  </si>
  <si>
    <t>Fornitura di una sedia ergonomica modello Verus Triflex per le esigenze posturali di un dipendente della DRE Puglia</t>
  </si>
  <si>
    <t xml:space="preserve">DELLA CHIARA SRL  (CF: 02678460417)
</t>
  </si>
  <si>
    <t>DELLA CHIARA SRL  (CF: 02678460417)</t>
  </si>
  <si>
    <t>FORNITURA GASOLIO DA RISCALDAMENTO</t>
  </si>
  <si>
    <t>Pubblicazione sul quotidiano "La Gazzetta del Mezzzogiorno" dell'estratto di avviso di indagine di ricerca immobiliare in Lecce</t>
  </si>
  <si>
    <t xml:space="preserve">MDG SRL (CF: 08640830728)
</t>
  </si>
  <si>
    <t>MDG SRL (CF: 08640830728)</t>
  </si>
  <si>
    <t xml:space="preserve">Lotto 4 - contratto per l'affidamento della fornitura di toner originali </t>
  </si>
  <si>
    <t xml:space="preserve">ECO LASER INFORMATICA SRL (CF: 04427081007)
</t>
  </si>
  <si>
    <t>ECO LASER INFORMATICA SRL (CF: 04427081007)</t>
  </si>
  <si>
    <t>DRE Puglia - Intervento di sostituzione di 2 infissi e manutenzione di 4 infissi immobile Leader Palace</t>
  </si>
  <si>
    <t xml:space="preserve">BERTINI SERRAMENTI SRLS (CF: 07905400722)
</t>
  </si>
  <si>
    <t>BERTINI SERRAMENTI SRLS (CF: 07905400722)</t>
  </si>
  <si>
    <t>Pannelli di protezione in plexiglass - DP TARANTO</t>
  </si>
  <si>
    <t xml:space="preserve">UGOLINI NATALE &amp; C. S.A.S. (CF: 02287320416)
</t>
  </si>
  <si>
    <t>UGOLINI NATALE &amp; C. S.A.S. (CF: 02287320416)</t>
  </si>
  <si>
    <t>DP Taranto - fornitura toner</t>
  </si>
  <si>
    <t xml:space="preserve">INFORDATA (CF: 00929440592)
</t>
  </si>
  <si>
    <t>INFORDATA (CF: 00929440592)</t>
  </si>
  <si>
    <t xml:space="preserve">Contratto quadro semestrale fornitura mascherine FFP2 e gel disinfettante </t>
  </si>
  <si>
    <t xml:space="preserve">AUREA ITALIA SRLS (CF: 15713901005)
DAMBO S.R.L. (CF: 08405110720)
DITTA INDIVIDUALE DI PIZZOCRI NICOLO' (CF: PZZNCL94M04I577V)
HACHIKO MEDICAL SRL (CF: 03830250712)
PASSION SRL (CF: 09606060961)
</t>
  </si>
  <si>
    <t>DITTA INDIVIDUALE DI PIZZOCRI NICOLO' (CF: PZZNCL94M04I577V)</t>
  </si>
  <si>
    <t>Contratto quadro annuale fornitura materiale di consumo (toner e drum)</t>
  </si>
  <si>
    <t xml:space="preserve">ERREBIAN SPA (CF: 08397890586)
MIDA SRL (CF: 01513020238)
R.C.M. ITALIA S.R.L. (CF: 06736060630)
SAPI (CF: 11001140158)
TONER POINT (CF: 02436830604)
</t>
  </si>
  <si>
    <t>ERREBIAN SPA (CF: 08397890586)</t>
  </si>
  <si>
    <t>SOSTITUZIONE N. 3 SERRATURE TIPO MOTTURA</t>
  </si>
  <si>
    <t xml:space="preserve">GENNAROLI SPIRIDIONE (CF: GNNSRD54A06A669W)
</t>
  </si>
  <si>
    <t>GENNAROLI SPIRIDIONE (CF: GNNSRD54A06A669W)</t>
  </si>
  <si>
    <t xml:space="preserve">Contratto quadro per la fornitura e posa in opera  di arredi per ufficio a basso impatto ambientale </t>
  </si>
  <si>
    <t xml:space="preserve">ALCANTARA SRL (CF: 03359340837)
ARCOS ITALIA (CF: 01993190741)
ARREDAMENTI GIOVA (CF: 01224680627)
ARREDAMENTI GOTI -SRL (CF: 01944600475)
QUADRIFOGLIO SISTEMI D'ARREDO SPA (CF: 02301560260)
</t>
  </si>
  <si>
    <t>QUADRIFOGLIO SISTEMI D'ARREDO SPA (CF: 02301560260)</t>
  </si>
  <si>
    <t>Dispositivi di espansione di memoria</t>
  </si>
  <si>
    <t xml:space="preserve">ABACUS INFORMATICA (CF: 01130830431)
</t>
  </si>
  <si>
    <t>ABACUS INFORMATICA (CF: 01130830431)</t>
  </si>
  <si>
    <t>Noleggio di n. 37 multifunzione per gli uffici della Puglia - Agenzia Entrate</t>
  </si>
  <si>
    <t xml:space="preserve">CANON ITALIA SPA (CF: 00865220156)
</t>
  </si>
  <si>
    <t>CANON ITALIA SPA (CF: 00865220156)</t>
  </si>
  <si>
    <t>Lotto 8 - contratto per la fornitura di toner rigenerati o ricostruiti</t>
  </si>
  <si>
    <t xml:space="preserve">ERREBIAN SPA (CF: 08397890586)
</t>
  </si>
  <si>
    <t>Fornitura toner Lexmark MS 621 - Uffici vari</t>
  </si>
  <si>
    <t>Contratto quadro annuale (2022/2023) fornitura cancelleria</t>
  </si>
  <si>
    <t xml:space="preserve">OFFICE DEPOT ITALIA SRL (CF: 03675290286)
SOLUZIONI &amp; FORNITURE DI CAVALIERE MICHELANGELO SIMONE &amp; C. (CF: 07020870726)
TRENTADUE SRLS (CF: 08348630727)
</t>
  </si>
  <si>
    <t>Energia elettrica Puglia ott 2022-set 2023</t>
  </si>
  <si>
    <t>Segnaletica esterna per la Direzione provinciale di Barletta â€“ Andria â€“ Trani</t>
  </si>
  <si>
    <t xml:space="preserve">TIPOGRAFIA DI RIENZO (CF: DRNMHL78S30L328I)
</t>
  </si>
  <si>
    <t>TIPOGRAFIA DI RIENZO (CF: DRNMHL78S30L328I)</t>
  </si>
  <si>
    <t>Fornitura 2 scale a castello per archivio UPT Lecce via Birago</t>
  </si>
  <si>
    <t xml:space="preserve">SVELT SPA (CF: 00643660160)
</t>
  </si>
  <si>
    <t>SVELT SPA (CF: 00643660160)</t>
  </si>
  <si>
    <t>Installazione sistema di apertura porte con lettore badge - portone ingresso dipendenti</t>
  </si>
  <si>
    <t>INTERVENTO DISOSTRUZIONE CONDOTTE FOGNARIE</t>
  </si>
  <si>
    <t xml:space="preserve">ECOLOGICA MEDITERRANEA DI ORLANDO RAFFAELE MATTEO &amp; C. SNC (CF: 00742490709)
</t>
  </si>
  <si>
    <t>ECOLOGICA MEDITERRANEA DI ORLANDO RAFFAELE MATTEO &amp; C. SNC (CF: 00742490709)</t>
  </si>
  <si>
    <t>Servizio di prelievo, analisi e redazione della relazione tecnica per la valutazione del rischio amianto</t>
  </si>
  <si>
    <t xml:space="preserve">VISO EDIL ECOLOGICA SRL (CF: 06552590728)
</t>
  </si>
  <si>
    <t>VISO EDIL ECOLOGICA SRL (CF: 06552590728)</t>
  </si>
  <si>
    <t>Contratto esecutivo - fornitura di dispositivi di protezione mascherine FFP2</t>
  </si>
  <si>
    <t xml:space="preserve">PIZZOCRI SRL (CF: PZZNCL94M04I577V)
</t>
  </si>
  <si>
    <t>PIZZOCRI SRL (CF: PZZNCL94M04I577V)</t>
  </si>
  <si>
    <t>Contratto esecutivo - Dispenser gel disinfettante mani e gel disinfettante</t>
  </si>
  <si>
    <t xml:space="preserve">ERBAGIL SRL (CF: 01468980626)
</t>
  </si>
  <si>
    <t>ERBAGIL SRL (CF: 01468980626)</t>
  </si>
  <si>
    <t>Contratto esecutivo - Spray disinfettante germicida, presidio medico</t>
  </si>
  <si>
    <t xml:space="preserve">CERICHEM BIOPHARM SRL (CF: 03728930714)
</t>
  </si>
  <si>
    <t>CERICHEM BIOPHARM SRL (CF: 03728930714)</t>
  </si>
  <si>
    <t>ORDINE DI FORNITURA GASOLIO RISCALDAMENTO - UT OSTUNI</t>
  </si>
  <si>
    <t xml:space="preserve">B.P. ENERGIA SRL (CF: 01532740667)
</t>
  </si>
  <si>
    <t>B.P. ENERGIA SRL (CF: 01532740667)</t>
  </si>
  <si>
    <t>Sostituzione targa esterna Direzione provinciale di Barletta-Andria-Trani</t>
  </si>
  <si>
    <t>BUONI PASTO DELOCALIZZATI 2022-2024</t>
  </si>
  <si>
    <t>SOSTITUZIONE SERRATURA PER CASSAFORTE 11Â° PIANO</t>
  </si>
  <si>
    <t xml:space="preserve">CAV. VITO SGOBBA SRL (CF: 01125900728)
</t>
  </si>
  <si>
    <t>CAV. VITO SGOBBA SRL (CF: 01125900728)</t>
  </si>
  <si>
    <t>Pubblicazione sul quotidiano "La Gazzetta del Mezzogiorno" dell'estratto di avviso di indagine di ricerca immobiliare in San Severo, nonchÃ© sul sito LA GAZZETTA DEL MEZZOGIORNO.IT</t>
  </si>
  <si>
    <t>VERIFICHE ISPETTIVE IMPIANTO DI SOLLEVAMENTO UFFICI BARI</t>
  </si>
  <si>
    <t xml:space="preserve">IEDIGE SRL (CF: 05764520721)
</t>
  </si>
  <si>
    <t>IEDIGE SRL (CF: 05764520721)</t>
  </si>
  <si>
    <t>Iscrizione all'esame di idoneitÃ  tecnica antincendio rischio elevato 3 dipendenti</t>
  </si>
  <si>
    <t xml:space="preserve">COMANDO PROVINCIALE VVF BARI (CF: 80019150723)
</t>
  </si>
  <si>
    <t>COMANDO PROVINCIALE VVF BARI (CF: 80019150723)</t>
  </si>
  <si>
    <t>VERIFICA ISPETTIVA IMPIANTI ELETTRICI VARIE SEDI</t>
  </si>
  <si>
    <t xml:space="preserve">EUROFINS MODULO UNO SRL (CF: 10781070015)
</t>
  </si>
  <si>
    <t>EUROFINS MODULO UNO SRL (CF: 10781070015)</t>
  </si>
  <si>
    <t>TD 3303279 Adesione a programma di assistenza su Defibrillatori + elettrodi e batterie</t>
  </si>
  <si>
    <t xml:space="preserve">LOW COST SERVICE SRL (CF: 03779690365)
</t>
  </si>
  <si>
    <t>LOW COST SERVICE SRL (CF: 03779690365)</t>
  </si>
  <si>
    <t>Fornitura di cavi antenna per apparecchio GPS - Upt Foggia</t>
  </si>
  <si>
    <t xml:space="preserve">LEICA GEOSYSTEMS SPA (CF: 12090330155)
</t>
  </si>
  <si>
    <t>LEICA GEOSYSTEMS SPA (CF: 12090330155)</t>
  </si>
  <si>
    <t xml:space="preserve">FORNITURA GASOLIO DA RISCALDAMENTO </t>
  </si>
  <si>
    <t>Consip Gas Puglia mag 2023 - apr 2024</t>
  </si>
  <si>
    <t>Contratto quadro annuale per la fornitura di cancelleria - gara deserta</t>
  </si>
  <si>
    <t>Contratto di concessione del servizio di distribuzione automatica di bevand calde, fredde e snack presso AdE Puglia</t>
  </si>
  <si>
    <t xml:space="preserve">DI.A SRL (CF: 04166560724)
EURORISTORAZIONE SRL (CF: 01998810244)
GESTIONE SERVIZI INTEGRATI SRL (CF: 04825541008)
ITALMATIC GROUP S.R.L. (CF: 04777950637)
LA SUD VENDING DI SPEZZACATENA EMANUELE E C. SAS (CF: 05955450720)
MATARRESE SERVICE SRL (CF: 07477890722)
PELLEGRINI SPA (CF: 05066690156)
RISTOSERVICE SRL (CF: 08548450967)
SIGMA S.R.L. (CF: 03250230632)
SUD MATIC SRL (CF: 03148350717)
</t>
  </si>
  <si>
    <t>DI.A SRL (CF: 04166560724)</t>
  </si>
  <si>
    <t>2 scale a castello per lâ€™UPT Foggia - SPI Lucera e 1 scala a forbice per UT di Manfredonia</t>
  </si>
  <si>
    <t xml:space="preserve">D'AMICO S.R.L. FORNITURE E SERVIZI (CF: 08703561004)
</t>
  </si>
  <si>
    <t>D'AMICO S.R.L. FORNITURE E SERVIZI (CF: 08703561004)</t>
  </si>
  <si>
    <t>Servizio di manutenzione annuale macchine bollatrici a secco Modello T6/2</t>
  </si>
  <si>
    <t>Fornitura tende - gara 2022 da aggiudicare</t>
  </si>
  <si>
    <t>Lavori sostituzione doghe Executive Center Bari - gara 2022 da aggiudicare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</si>
</sst>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"5856203398"</f>
        <v>5856203398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41852</v>
      </c>
      <c r="J3" s="2">
        <v>42216</v>
      </c>
      <c r="K3">
        <v>811077.96</v>
      </c>
    </row>
    <row r="4" spans="1:11" x14ac:dyDescent="0.25">
      <c r="A4" t="str">
        <f>"6552867CE7"</f>
        <v>6552867CE7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42430</v>
      </c>
      <c r="J4" s="2">
        <v>43008</v>
      </c>
      <c r="K4">
        <v>202391.36</v>
      </c>
    </row>
    <row r="5" spans="1:11" x14ac:dyDescent="0.25">
      <c r="A5" t="str">
        <f>"65528785FD"</f>
        <v>65528785FD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42461</v>
      </c>
      <c r="J5" s="2">
        <v>42947</v>
      </c>
      <c r="K5">
        <v>530467.72</v>
      </c>
    </row>
    <row r="6" spans="1:11" x14ac:dyDescent="0.25">
      <c r="A6" t="str">
        <f>"Z561914B34"</f>
        <v>Z561914B34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0</v>
      </c>
      <c r="I6" s="2">
        <v>42454</v>
      </c>
      <c r="J6" s="2">
        <v>42454</v>
      </c>
      <c r="K6">
        <v>1124.06</v>
      </c>
    </row>
    <row r="7" spans="1:11" x14ac:dyDescent="0.25">
      <c r="A7" t="str">
        <f>"6639365153"</f>
        <v>6639365153</v>
      </c>
      <c r="B7" t="str">
        <f t="shared" si="0"/>
        <v>06363391001</v>
      </c>
      <c r="C7" t="s">
        <v>16</v>
      </c>
      <c r="D7" t="s">
        <v>30</v>
      </c>
      <c r="E7" t="s">
        <v>31</v>
      </c>
      <c r="F7" s="1" t="s">
        <v>32</v>
      </c>
      <c r="G7" t="s">
        <v>33</v>
      </c>
      <c r="H7">
        <v>0</v>
      </c>
      <c r="I7" s="2">
        <v>42388</v>
      </c>
      <c r="J7" s="2">
        <v>42551</v>
      </c>
      <c r="K7">
        <v>583196.51</v>
      </c>
    </row>
    <row r="8" spans="1:11" x14ac:dyDescent="0.25">
      <c r="A8" t="str">
        <f>"Z7A1BA0954"</f>
        <v>Z7A1BA0954</v>
      </c>
      <c r="B8" t="str">
        <f t="shared" si="0"/>
        <v>06363391001</v>
      </c>
      <c r="C8" t="s">
        <v>16</v>
      </c>
      <c r="D8" t="s">
        <v>34</v>
      </c>
      <c r="E8" t="s">
        <v>31</v>
      </c>
      <c r="F8" s="1" t="s">
        <v>35</v>
      </c>
      <c r="G8" t="s">
        <v>36</v>
      </c>
      <c r="H8">
        <v>0</v>
      </c>
      <c r="I8" s="2">
        <v>42661</v>
      </c>
      <c r="J8" s="2">
        <v>43026</v>
      </c>
      <c r="K8">
        <v>16491.150000000001</v>
      </c>
    </row>
    <row r="9" spans="1:11" x14ac:dyDescent="0.25">
      <c r="A9" t="str">
        <f>"Z801B978DB"</f>
        <v>Z801B978DB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2247.1999999999998</v>
      </c>
      <c r="I9" s="2">
        <v>42762</v>
      </c>
      <c r="J9" s="2">
        <v>44587</v>
      </c>
      <c r="K9">
        <v>2321.1999999999998</v>
      </c>
    </row>
    <row r="10" spans="1:11" x14ac:dyDescent="0.25">
      <c r="A10" t="str">
        <f>"ZC41C02E56"</f>
        <v>ZC41C02E56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38</v>
      </c>
      <c r="G10" t="s">
        <v>39</v>
      </c>
      <c r="H10">
        <v>2247.1999999999998</v>
      </c>
      <c r="I10" s="2">
        <v>42782</v>
      </c>
      <c r="J10" s="2">
        <v>44607</v>
      </c>
      <c r="K10">
        <v>2134.84</v>
      </c>
    </row>
    <row r="11" spans="1:11" x14ac:dyDescent="0.25">
      <c r="A11" t="str">
        <f>"6868678465"</f>
        <v>6868678465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42</v>
      </c>
      <c r="G11" t="s">
        <v>43</v>
      </c>
      <c r="H11">
        <v>163791.6</v>
      </c>
      <c r="I11" s="2">
        <v>42782</v>
      </c>
      <c r="J11" s="2">
        <v>44690</v>
      </c>
      <c r="K11">
        <v>162972.9</v>
      </c>
    </row>
    <row r="12" spans="1:11" x14ac:dyDescent="0.25">
      <c r="A12" t="str">
        <f>"Z1F1B7BC0D"</f>
        <v>Z1F1B7BC0D</v>
      </c>
      <c r="B12" t="str">
        <f t="shared" si="0"/>
        <v>06363391001</v>
      </c>
      <c r="C12" t="s">
        <v>16</v>
      </c>
      <c r="D12" t="s">
        <v>44</v>
      </c>
      <c r="E12" t="s">
        <v>45</v>
      </c>
      <c r="F12" s="1" t="s">
        <v>46</v>
      </c>
      <c r="G12" t="s">
        <v>47</v>
      </c>
      <c r="H12">
        <v>4600</v>
      </c>
      <c r="I12" s="2">
        <v>42676</v>
      </c>
      <c r="J12" s="2">
        <v>42689</v>
      </c>
      <c r="K12">
        <v>0</v>
      </c>
    </row>
    <row r="13" spans="1:11" x14ac:dyDescent="0.25">
      <c r="A13" t="str">
        <f>"696627934A"</f>
        <v>696627934A</v>
      </c>
      <c r="B13" t="str">
        <f t="shared" si="0"/>
        <v>06363391001</v>
      </c>
      <c r="C13" t="s">
        <v>16</v>
      </c>
      <c r="D13" t="s">
        <v>48</v>
      </c>
      <c r="E13" t="s">
        <v>18</v>
      </c>
      <c r="F13" s="1" t="s">
        <v>25</v>
      </c>
      <c r="G13" t="s">
        <v>26</v>
      </c>
      <c r="H13">
        <v>0</v>
      </c>
      <c r="I13" s="2">
        <v>42826</v>
      </c>
      <c r="J13" s="2">
        <v>43190</v>
      </c>
      <c r="K13">
        <v>1693429</v>
      </c>
    </row>
    <row r="14" spans="1:11" x14ac:dyDescent="0.25">
      <c r="A14" t="str">
        <f>"70701253B8"</f>
        <v>70701253B8</v>
      </c>
      <c r="B14" t="str">
        <f t="shared" si="0"/>
        <v>06363391001</v>
      </c>
      <c r="C14" t="s">
        <v>16</v>
      </c>
      <c r="D14" t="s">
        <v>49</v>
      </c>
      <c r="E14" t="s">
        <v>50</v>
      </c>
      <c r="F14" s="1" t="s">
        <v>51</v>
      </c>
      <c r="G14" t="s">
        <v>52</v>
      </c>
      <c r="H14">
        <v>67486.09</v>
      </c>
      <c r="I14" s="2">
        <v>43070</v>
      </c>
      <c r="J14" s="2">
        <v>43434</v>
      </c>
      <c r="K14">
        <v>67468.89</v>
      </c>
    </row>
    <row r="15" spans="1:11" x14ac:dyDescent="0.25">
      <c r="A15" t="str">
        <f>"Z3E20DA37F"</f>
        <v>Z3E20DA37F</v>
      </c>
      <c r="B15" t="str">
        <f t="shared" si="0"/>
        <v>06363391001</v>
      </c>
      <c r="C15" t="s">
        <v>16</v>
      </c>
      <c r="D15" t="s">
        <v>53</v>
      </c>
      <c r="E15" t="s">
        <v>50</v>
      </c>
      <c r="F15" s="1" t="s">
        <v>54</v>
      </c>
      <c r="G15" t="s">
        <v>55</v>
      </c>
      <c r="H15">
        <v>725</v>
      </c>
      <c r="I15" s="2">
        <v>43074</v>
      </c>
      <c r="J15" s="2">
        <v>43108</v>
      </c>
      <c r="K15">
        <v>0</v>
      </c>
    </row>
    <row r="16" spans="1:11" x14ac:dyDescent="0.25">
      <c r="A16" t="str">
        <f>"7354167298"</f>
        <v>7354167298</v>
      </c>
      <c r="B16" t="str">
        <f t="shared" si="0"/>
        <v>06363391001</v>
      </c>
      <c r="C16" t="s">
        <v>16</v>
      </c>
      <c r="D16" t="s">
        <v>56</v>
      </c>
      <c r="E16" t="s">
        <v>18</v>
      </c>
      <c r="F16" s="1" t="s">
        <v>25</v>
      </c>
      <c r="G16" t="s">
        <v>26</v>
      </c>
      <c r="H16">
        <v>0</v>
      </c>
      <c r="I16" s="2">
        <v>43191</v>
      </c>
      <c r="J16" s="2">
        <v>43555</v>
      </c>
      <c r="K16">
        <v>77172.33</v>
      </c>
    </row>
    <row r="17" spans="1:11" x14ac:dyDescent="0.25">
      <c r="A17" t="str">
        <f>"Z412232D7B"</f>
        <v>Z412232D7B</v>
      </c>
      <c r="B17" t="str">
        <f t="shared" si="0"/>
        <v>06363391001</v>
      </c>
      <c r="C17" t="s">
        <v>16</v>
      </c>
      <c r="D17" t="s">
        <v>57</v>
      </c>
      <c r="E17" t="s">
        <v>50</v>
      </c>
      <c r="F17" s="1" t="s">
        <v>58</v>
      </c>
      <c r="G17" t="s">
        <v>59</v>
      </c>
      <c r="H17">
        <v>2500</v>
      </c>
      <c r="I17" s="2">
        <v>43165</v>
      </c>
      <c r="J17" s="2">
        <v>43465</v>
      </c>
      <c r="K17">
        <v>1488.1</v>
      </c>
    </row>
    <row r="18" spans="1:11" x14ac:dyDescent="0.25">
      <c r="A18" t="str">
        <f>"7673764E5E"</f>
        <v>7673764E5E</v>
      </c>
      <c r="B18" t="str">
        <f t="shared" si="0"/>
        <v>06363391001</v>
      </c>
      <c r="C18" t="s">
        <v>16</v>
      </c>
      <c r="D18" t="s">
        <v>60</v>
      </c>
      <c r="E18" t="s">
        <v>18</v>
      </c>
      <c r="F18" s="1" t="s">
        <v>42</v>
      </c>
      <c r="G18" t="s">
        <v>43</v>
      </c>
      <c r="H18">
        <v>52040</v>
      </c>
      <c r="I18" s="2">
        <v>43435</v>
      </c>
      <c r="J18" s="2">
        <v>45260</v>
      </c>
      <c r="K18">
        <v>38220.49</v>
      </c>
    </row>
    <row r="19" spans="1:11" x14ac:dyDescent="0.25">
      <c r="A19" t="str">
        <f>"Z5225F1F75"</f>
        <v>Z5225F1F75</v>
      </c>
      <c r="B19" t="str">
        <f t="shared" si="0"/>
        <v>06363391001</v>
      </c>
      <c r="C19" t="s">
        <v>16</v>
      </c>
      <c r="D19" t="s">
        <v>61</v>
      </c>
      <c r="E19" t="s">
        <v>31</v>
      </c>
      <c r="F19" s="1" t="s">
        <v>62</v>
      </c>
      <c r="G19" t="s">
        <v>52</v>
      </c>
      <c r="H19">
        <v>4938.08</v>
      </c>
      <c r="I19" s="2">
        <v>43437</v>
      </c>
      <c r="J19" s="2">
        <v>43496</v>
      </c>
      <c r="K19">
        <v>4938.08</v>
      </c>
    </row>
    <row r="20" spans="1:11" x14ac:dyDescent="0.25">
      <c r="A20" t="str">
        <f>"ZAB2658356"</f>
        <v>ZAB2658356</v>
      </c>
      <c r="B20" t="str">
        <f t="shared" si="0"/>
        <v>06363391001</v>
      </c>
      <c r="C20" t="s">
        <v>16</v>
      </c>
      <c r="D20" t="s">
        <v>63</v>
      </c>
      <c r="E20" t="s">
        <v>18</v>
      </c>
      <c r="F20" s="1" t="s">
        <v>64</v>
      </c>
      <c r="G20" t="s">
        <v>65</v>
      </c>
      <c r="H20">
        <v>0</v>
      </c>
      <c r="I20" s="2">
        <v>43461</v>
      </c>
      <c r="J20" s="2">
        <v>43461</v>
      </c>
      <c r="K20">
        <v>0</v>
      </c>
    </row>
    <row r="21" spans="1:11" x14ac:dyDescent="0.25">
      <c r="A21" t="str">
        <f>"Z4E2715E50"</f>
        <v>Z4E2715E50</v>
      </c>
      <c r="B21" t="str">
        <f t="shared" si="0"/>
        <v>06363391001</v>
      </c>
      <c r="C21" t="s">
        <v>16</v>
      </c>
      <c r="D21" t="s">
        <v>66</v>
      </c>
      <c r="E21" t="s">
        <v>18</v>
      </c>
      <c r="F21" s="1" t="s">
        <v>64</v>
      </c>
      <c r="G21" t="s">
        <v>65</v>
      </c>
      <c r="H21">
        <v>0</v>
      </c>
      <c r="I21" s="2">
        <v>43514</v>
      </c>
      <c r="J21" s="2">
        <v>43514</v>
      </c>
      <c r="K21">
        <v>0</v>
      </c>
    </row>
    <row r="22" spans="1:11" x14ac:dyDescent="0.25">
      <c r="A22" t="str">
        <f>"Z74289AFBF"</f>
        <v>Z74289AFBF</v>
      </c>
      <c r="B22" t="str">
        <f t="shared" si="0"/>
        <v>06363391001</v>
      </c>
      <c r="C22" t="s">
        <v>16</v>
      </c>
      <c r="D22" t="s">
        <v>67</v>
      </c>
      <c r="E22" t="s">
        <v>18</v>
      </c>
      <c r="F22" s="1" t="s">
        <v>42</v>
      </c>
      <c r="G22" t="s">
        <v>43</v>
      </c>
      <c r="H22">
        <v>23677.4</v>
      </c>
      <c r="I22" s="2">
        <v>43647</v>
      </c>
      <c r="J22" s="2">
        <v>45473</v>
      </c>
      <c r="K22">
        <v>14942.93</v>
      </c>
    </row>
    <row r="23" spans="1:11" x14ac:dyDescent="0.25">
      <c r="A23" t="str">
        <f>"ZD527E73B4"</f>
        <v>ZD527E73B4</v>
      </c>
      <c r="B23" t="str">
        <f t="shared" si="0"/>
        <v>06363391001</v>
      </c>
      <c r="C23" t="s">
        <v>16</v>
      </c>
      <c r="D23" t="s">
        <v>68</v>
      </c>
      <c r="E23" t="s">
        <v>31</v>
      </c>
      <c r="F23" s="1" t="s">
        <v>69</v>
      </c>
      <c r="G23" t="s">
        <v>70</v>
      </c>
      <c r="H23">
        <v>4000</v>
      </c>
      <c r="I23" s="2">
        <v>43559</v>
      </c>
      <c r="J23" s="2">
        <v>43601</v>
      </c>
      <c r="K23">
        <v>4000</v>
      </c>
    </row>
    <row r="24" spans="1:11" x14ac:dyDescent="0.25">
      <c r="A24" t="str">
        <f>"7326976BDC"</f>
        <v>7326976BDC</v>
      </c>
      <c r="B24" t="str">
        <f t="shared" si="0"/>
        <v>06363391001</v>
      </c>
      <c r="C24" t="s">
        <v>16</v>
      </c>
      <c r="D24" t="s">
        <v>71</v>
      </c>
      <c r="E24" t="s">
        <v>18</v>
      </c>
      <c r="F24" s="1" t="s">
        <v>72</v>
      </c>
      <c r="G24" t="s">
        <v>73</v>
      </c>
      <c r="H24">
        <v>5878221.2999999998</v>
      </c>
      <c r="I24" s="2">
        <v>43111</v>
      </c>
      <c r="J24" s="2">
        <v>44227</v>
      </c>
      <c r="K24">
        <v>4420307.22</v>
      </c>
    </row>
    <row r="25" spans="1:11" x14ac:dyDescent="0.25">
      <c r="A25" t="str">
        <f>"7326992911"</f>
        <v>7326992911</v>
      </c>
      <c r="B25" t="str">
        <f t="shared" si="0"/>
        <v>06363391001</v>
      </c>
      <c r="C25" t="s">
        <v>16</v>
      </c>
      <c r="D25" t="s">
        <v>74</v>
      </c>
      <c r="E25" t="s">
        <v>18</v>
      </c>
      <c r="F25" s="1" t="s">
        <v>72</v>
      </c>
      <c r="G25" t="s">
        <v>73</v>
      </c>
      <c r="H25">
        <v>42433.02</v>
      </c>
      <c r="I25" s="2">
        <v>43111</v>
      </c>
      <c r="J25" s="2">
        <v>44225</v>
      </c>
      <c r="K25">
        <v>42857.52</v>
      </c>
    </row>
    <row r="26" spans="1:11" x14ac:dyDescent="0.25">
      <c r="A26" t="str">
        <f>"Z112987FFD"</f>
        <v>Z112987FFD</v>
      </c>
      <c r="B26" t="str">
        <f t="shared" si="0"/>
        <v>06363391001</v>
      </c>
      <c r="C26" t="s">
        <v>16</v>
      </c>
      <c r="D26" t="s">
        <v>75</v>
      </c>
      <c r="E26" t="s">
        <v>18</v>
      </c>
      <c r="F26" s="1" t="s">
        <v>76</v>
      </c>
      <c r="G26" t="s">
        <v>77</v>
      </c>
      <c r="H26">
        <v>0</v>
      </c>
      <c r="I26" s="2">
        <v>43707</v>
      </c>
      <c r="J26" s="2">
        <v>44803</v>
      </c>
      <c r="K26">
        <v>0</v>
      </c>
    </row>
    <row r="27" spans="1:11" x14ac:dyDescent="0.25">
      <c r="A27" t="str">
        <f>"ZE12CD3D38"</f>
        <v>ZE12CD3D38</v>
      </c>
      <c r="B27" t="str">
        <f t="shared" si="0"/>
        <v>06363391001</v>
      </c>
      <c r="C27" t="s">
        <v>16</v>
      </c>
      <c r="D27" t="s">
        <v>78</v>
      </c>
      <c r="E27" t="s">
        <v>18</v>
      </c>
      <c r="F27" s="1" t="s">
        <v>42</v>
      </c>
      <c r="G27" t="s">
        <v>43</v>
      </c>
      <c r="H27">
        <v>14856</v>
      </c>
      <c r="I27" s="2">
        <v>43992</v>
      </c>
      <c r="J27" s="2">
        <v>45818</v>
      </c>
      <c r="K27">
        <v>6239.39</v>
      </c>
    </row>
    <row r="28" spans="1:11" x14ac:dyDescent="0.25">
      <c r="A28" t="str">
        <f>"Z602D45789"</f>
        <v>Z602D45789</v>
      </c>
      <c r="B28" t="str">
        <f t="shared" si="0"/>
        <v>06363391001</v>
      </c>
      <c r="C28" t="s">
        <v>16</v>
      </c>
      <c r="D28" t="s">
        <v>79</v>
      </c>
      <c r="E28" t="s">
        <v>31</v>
      </c>
      <c r="F28" s="1" t="s">
        <v>80</v>
      </c>
      <c r="G28" t="s">
        <v>81</v>
      </c>
      <c r="H28">
        <v>1280</v>
      </c>
      <c r="I28" s="2">
        <v>43998</v>
      </c>
      <c r="J28" s="2">
        <v>44363</v>
      </c>
      <c r="K28">
        <v>1279.98</v>
      </c>
    </row>
    <row r="29" spans="1:11" x14ac:dyDescent="0.25">
      <c r="A29" t="str">
        <f>"8340489541"</f>
        <v>8340489541</v>
      </c>
      <c r="B29" t="str">
        <f t="shared" si="0"/>
        <v>06363391001</v>
      </c>
      <c r="C29" t="s">
        <v>16</v>
      </c>
      <c r="D29" t="s">
        <v>82</v>
      </c>
      <c r="E29" t="s">
        <v>18</v>
      </c>
      <c r="F29" s="1" t="s">
        <v>83</v>
      </c>
      <c r="G29" t="s">
        <v>84</v>
      </c>
      <c r="H29">
        <v>243938.99</v>
      </c>
      <c r="I29" s="2">
        <v>44013</v>
      </c>
      <c r="J29" s="2">
        <v>45107</v>
      </c>
      <c r="K29">
        <v>108256.64</v>
      </c>
    </row>
    <row r="30" spans="1:11" x14ac:dyDescent="0.25">
      <c r="A30" t="str">
        <f>"8383807865"</f>
        <v>8383807865</v>
      </c>
      <c r="B30" t="str">
        <f t="shared" si="0"/>
        <v>06363391001</v>
      </c>
      <c r="C30" t="s">
        <v>16</v>
      </c>
      <c r="D30" t="s">
        <v>85</v>
      </c>
      <c r="E30" t="s">
        <v>18</v>
      </c>
      <c r="F30" s="1" t="s">
        <v>86</v>
      </c>
      <c r="G30" t="s">
        <v>87</v>
      </c>
      <c r="H30">
        <v>0</v>
      </c>
      <c r="I30" s="2">
        <v>44105</v>
      </c>
      <c r="J30" s="2">
        <v>44469</v>
      </c>
      <c r="K30">
        <v>827136.28</v>
      </c>
    </row>
    <row r="31" spans="1:11" x14ac:dyDescent="0.25">
      <c r="A31" t="str">
        <f>"773168437A"</f>
        <v>773168437A</v>
      </c>
      <c r="B31" t="str">
        <f t="shared" si="0"/>
        <v>06363391001</v>
      </c>
      <c r="C31" t="s">
        <v>16</v>
      </c>
      <c r="D31" t="s">
        <v>88</v>
      </c>
      <c r="E31" t="s">
        <v>50</v>
      </c>
      <c r="F31" s="1" t="s">
        <v>89</v>
      </c>
      <c r="G31" t="s">
        <v>52</v>
      </c>
      <c r="H31">
        <v>160883.25</v>
      </c>
      <c r="I31" s="2">
        <v>43497</v>
      </c>
      <c r="J31" s="2">
        <v>44561</v>
      </c>
      <c r="K31">
        <v>154184.95000000001</v>
      </c>
    </row>
    <row r="32" spans="1:11" x14ac:dyDescent="0.25">
      <c r="A32" t="str">
        <f>"8456370149"</f>
        <v>8456370149</v>
      </c>
      <c r="B32" t="str">
        <f t="shared" si="0"/>
        <v>06363391001</v>
      </c>
      <c r="C32" t="s">
        <v>16</v>
      </c>
      <c r="D32" t="s">
        <v>90</v>
      </c>
      <c r="E32" t="s">
        <v>18</v>
      </c>
      <c r="F32" s="1" t="s">
        <v>91</v>
      </c>
      <c r="G32" t="s">
        <v>92</v>
      </c>
      <c r="H32">
        <v>128976.65</v>
      </c>
      <c r="I32" s="2">
        <v>44113</v>
      </c>
      <c r="J32" s="2">
        <v>44454</v>
      </c>
      <c r="K32">
        <v>97556.6</v>
      </c>
    </row>
    <row r="33" spans="1:11" x14ac:dyDescent="0.25">
      <c r="A33" t="str">
        <f>"8352868CB8"</f>
        <v>8352868CB8</v>
      </c>
      <c r="B33" t="str">
        <f t="shared" si="0"/>
        <v>06363391001</v>
      </c>
      <c r="C33" t="s">
        <v>16</v>
      </c>
      <c r="D33" t="s">
        <v>93</v>
      </c>
      <c r="E33" t="s">
        <v>18</v>
      </c>
      <c r="F33" s="1" t="s">
        <v>94</v>
      </c>
      <c r="G33" t="s">
        <v>95</v>
      </c>
      <c r="H33">
        <v>363771.93</v>
      </c>
      <c r="I33" s="2">
        <v>44013</v>
      </c>
      <c r="J33" s="2">
        <v>45107</v>
      </c>
      <c r="K33">
        <v>241150.76</v>
      </c>
    </row>
    <row r="34" spans="1:11" x14ac:dyDescent="0.25">
      <c r="A34" t="str">
        <f>"ZEE2F4A8C4"</f>
        <v>ZEE2F4A8C4</v>
      </c>
      <c r="B34" t="str">
        <f t="shared" si="0"/>
        <v>06363391001</v>
      </c>
      <c r="C34" t="s">
        <v>16</v>
      </c>
      <c r="D34" t="s">
        <v>96</v>
      </c>
      <c r="E34" t="s">
        <v>18</v>
      </c>
      <c r="F34" s="1" t="s">
        <v>42</v>
      </c>
      <c r="G34" t="s">
        <v>43</v>
      </c>
      <c r="H34">
        <v>2476</v>
      </c>
      <c r="I34" s="2">
        <v>44154</v>
      </c>
      <c r="J34" s="2">
        <v>45657</v>
      </c>
      <c r="K34">
        <v>858.35</v>
      </c>
    </row>
    <row r="35" spans="1:11" x14ac:dyDescent="0.25">
      <c r="A35" t="str">
        <f>"ZDA2DC8462"</f>
        <v>ZDA2DC8462</v>
      </c>
      <c r="B35" t="str">
        <f t="shared" ref="B35:B66" si="1">"06363391001"</f>
        <v>06363391001</v>
      </c>
      <c r="C35" t="s">
        <v>16</v>
      </c>
      <c r="D35" t="s">
        <v>97</v>
      </c>
      <c r="E35" t="s">
        <v>50</v>
      </c>
      <c r="F35" s="1" t="s">
        <v>98</v>
      </c>
      <c r="G35" t="s">
        <v>99</v>
      </c>
      <c r="H35">
        <v>19111.25</v>
      </c>
      <c r="I35" s="2">
        <v>44193</v>
      </c>
      <c r="J35" s="2">
        <v>44225</v>
      </c>
      <c r="K35">
        <v>17069</v>
      </c>
    </row>
    <row r="36" spans="1:11" x14ac:dyDescent="0.25">
      <c r="A36" t="str">
        <f>"8519160939"</f>
        <v>8519160939</v>
      </c>
      <c r="B36" t="str">
        <f t="shared" si="1"/>
        <v>06363391001</v>
      </c>
      <c r="C36" t="s">
        <v>16</v>
      </c>
      <c r="D36" t="s">
        <v>100</v>
      </c>
      <c r="E36" t="s">
        <v>18</v>
      </c>
      <c r="F36" s="1" t="s">
        <v>72</v>
      </c>
      <c r="G36" t="s">
        <v>73</v>
      </c>
      <c r="H36">
        <v>11313.12</v>
      </c>
      <c r="I36" s="2">
        <v>44204</v>
      </c>
      <c r="J36" s="2">
        <v>44933</v>
      </c>
      <c r="K36">
        <v>10242.969999999999</v>
      </c>
    </row>
    <row r="37" spans="1:11" x14ac:dyDescent="0.25">
      <c r="A37" t="str">
        <f>"8554209494"</f>
        <v>8554209494</v>
      </c>
      <c r="B37" t="str">
        <f t="shared" si="1"/>
        <v>06363391001</v>
      </c>
      <c r="C37" t="s">
        <v>16</v>
      </c>
      <c r="D37" t="s">
        <v>101</v>
      </c>
      <c r="E37" t="s">
        <v>18</v>
      </c>
      <c r="F37" s="1" t="s">
        <v>102</v>
      </c>
      <c r="G37" t="s">
        <v>103</v>
      </c>
      <c r="H37">
        <v>782270</v>
      </c>
      <c r="I37" s="2">
        <v>44204</v>
      </c>
      <c r="J37" s="2">
        <v>44568</v>
      </c>
      <c r="K37">
        <v>779951.79</v>
      </c>
    </row>
    <row r="38" spans="1:11" x14ac:dyDescent="0.25">
      <c r="A38" t="str">
        <f>"8431058927"</f>
        <v>8431058927</v>
      </c>
      <c r="B38" t="str">
        <f t="shared" si="1"/>
        <v>06363391001</v>
      </c>
      <c r="C38" t="s">
        <v>16</v>
      </c>
      <c r="D38" t="s">
        <v>104</v>
      </c>
      <c r="E38" t="s">
        <v>50</v>
      </c>
      <c r="F38" s="1" t="s">
        <v>105</v>
      </c>
      <c r="G38" t="s">
        <v>106</v>
      </c>
      <c r="H38">
        <v>200000</v>
      </c>
      <c r="I38" s="2">
        <v>44210</v>
      </c>
      <c r="J38" s="2">
        <v>44561</v>
      </c>
      <c r="K38">
        <v>176929.63</v>
      </c>
    </row>
    <row r="39" spans="1:11" x14ac:dyDescent="0.25">
      <c r="A39" t="str">
        <f>"84098224A8"</f>
        <v>84098224A8</v>
      </c>
      <c r="B39" t="str">
        <f t="shared" si="1"/>
        <v>06363391001</v>
      </c>
      <c r="C39" t="s">
        <v>16</v>
      </c>
      <c r="D39" t="s">
        <v>107</v>
      </c>
      <c r="E39" t="s">
        <v>50</v>
      </c>
      <c r="F39" s="1" t="s">
        <v>108</v>
      </c>
      <c r="G39" t="s">
        <v>109</v>
      </c>
      <c r="H39">
        <v>141000</v>
      </c>
      <c r="I39" s="2">
        <v>44209</v>
      </c>
      <c r="J39" s="2">
        <v>44573</v>
      </c>
      <c r="K39">
        <v>138994</v>
      </c>
    </row>
    <row r="40" spans="1:11" x14ac:dyDescent="0.25">
      <c r="A40" t="str">
        <f>"8598815E9A"</f>
        <v>8598815E9A</v>
      </c>
      <c r="B40" t="str">
        <f t="shared" si="1"/>
        <v>06363391001</v>
      </c>
      <c r="C40" t="s">
        <v>16</v>
      </c>
      <c r="D40" t="s">
        <v>110</v>
      </c>
      <c r="E40" t="s">
        <v>18</v>
      </c>
      <c r="F40" s="1" t="s">
        <v>22</v>
      </c>
      <c r="G40" t="s">
        <v>23</v>
      </c>
      <c r="H40">
        <v>0</v>
      </c>
      <c r="I40" s="2">
        <v>44317</v>
      </c>
      <c r="J40" s="2">
        <v>44681</v>
      </c>
      <c r="K40">
        <v>223873.15</v>
      </c>
    </row>
    <row r="41" spans="1:11" x14ac:dyDescent="0.25">
      <c r="A41" t="str">
        <f>"860805360D"</f>
        <v>860805360D</v>
      </c>
      <c r="B41" t="str">
        <f t="shared" si="1"/>
        <v>06363391001</v>
      </c>
      <c r="C41" t="s">
        <v>16</v>
      </c>
      <c r="D41" t="s">
        <v>111</v>
      </c>
      <c r="E41" t="s">
        <v>18</v>
      </c>
      <c r="F41" s="1" t="s">
        <v>112</v>
      </c>
      <c r="G41" t="s">
        <v>113</v>
      </c>
      <c r="H41">
        <v>68323.88</v>
      </c>
      <c r="I41" s="2">
        <v>44230</v>
      </c>
      <c r="J41" s="2">
        <v>44988</v>
      </c>
      <c r="K41">
        <v>38155.78</v>
      </c>
    </row>
    <row r="42" spans="1:11" x14ac:dyDescent="0.25">
      <c r="A42" t="str">
        <f>"8665159B68"</f>
        <v>8665159B68</v>
      </c>
      <c r="B42" t="str">
        <f t="shared" si="1"/>
        <v>06363391001</v>
      </c>
      <c r="C42" t="s">
        <v>16</v>
      </c>
      <c r="D42" t="s">
        <v>114</v>
      </c>
      <c r="E42" t="s">
        <v>18</v>
      </c>
      <c r="F42" s="1" t="s">
        <v>115</v>
      </c>
      <c r="G42" t="s">
        <v>116</v>
      </c>
      <c r="H42">
        <v>588012.76</v>
      </c>
      <c r="I42" s="2">
        <v>44274</v>
      </c>
      <c r="J42" s="2">
        <v>45704</v>
      </c>
      <c r="K42">
        <v>67291.77</v>
      </c>
    </row>
    <row r="43" spans="1:11" x14ac:dyDescent="0.25">
      <c r="A43" t="str">
        <f>"ZC730788CA"</f>
        <v>ZC730788CA</v>
      </c>
      <c r="B43" t="str">
        <f t="shared" si="1"/>
        <v>06363391001</v>
      </c>
      <c r="C43" t="s">
        <v>16</v>
      </c>
      <c r="D43" t="s">
        <v>117</v>
      </c>
      <c r="E43" t="s">
        <v>50</v>
      </c>
      <c r="F43" s="1" t="s">
        <v>118</v>
      </c>
      <c r="G43" t="s">
        <v>119</v>
      </c>
      <c r="H43">
        <v>30000</v>
      </c>
      <c r="I43" s="2">
        <v>44321</v>
      </c>
      <c r="J43" s="2">
        <v>44687</v>
      </c>
      <c r="K43">
        <v>17446.62</v>
      </c>
    </row>
    <row r="44" spans="1:11" x14ac:dyDescent="0.25">
      <c r="A44" t="str">
        <f>"8683138029"</f>
        <v>8683138029</v>
      </c>
      <c r="B44" t="str">
        <f t="shared" si="1"/>
        <v>06363391001</v>
      </c>
      <c r="C44" t="s">
        <v>16</v>
      </c>
      <c r="D44" t="s">
        <v>120</v>
      </c>
      <c r="E44" t="s">
        <v>50</v>
      </c>
      <c r="F44" s="1" t="s">
        <v>121</v>
      </c>
      <c r="G44" t="s">
        <v>122</v>
      </c>
      <c r="H44">
        <v>50000</v>
      </c>
      <c r="I44" s="2">
        <v>44287</v>
      </c>
      <c r="J44" s="2">
        <v>44561</v>
      </c>
      <c r="K44">
        <v>30254.21</v>
      </c>
    </row>
    <row r="45" spans="1:11" x14ac:dyDescent="0.25">
      <c r="A45" t="str">
        <f>"86393698D4"</f>
        <v>86393698D4</v>
      </c>
      <c r="B45" t="str">
        <f t="shared" si="1"/>
        <v>06363391001</v>
      </c>
      <c r="C45" t="s">
        <v>16</v>
      </c>
      <c r="D45" t="s">
        <v>123</v>
      </c>
      <c r="E45" t="s">
        <v>50</v>
      </c>
      <c r="F45" s="1" t="s">
        <v>124</v>
      </c>
      <c r="G45" t="s">
        <v>125</v>
      </c>
      <c r="H45">
        <v>122000</v>
      </c>
      <c r="I45" s="2">
        <v>44326</v>
      </c>
      <c r="J45" s="2">
        <v>44561</v>
      </c>
      <c r="K45">
        <v>64762.47</v>
      </c>
    </row>
    <row r="46" spans="1:11" x14ac:dyDescent="0.25">
      <c r="A46" t="str">
        <f>"85873834A1"</f>
        <v>85873834A1</v>
      </c>
      <c r="B46" t="str">
        <f t="shared" si="1"/>
        <v>06363391001</v>
      </c>
      <c r="C46" t="s">
        <v>16</v>
      </c>
      <c r="D46" t="s">
        <v>126</v>
      </c>
      <c r="E46" t="s">
        <v>50</v>
      </c>
      <c r="F46" s="1" t="s">
        <v>127</v>
      </c>
      <c r="G46" t="s">
        <v>106</v>
      </c>
      <c r="H46">
        <v>200000</v>
      </c>
      <c r="I46" s="2">
        <v>44326</v>
      </c>
      <c r="J46" s="2">
        <v>44561</v>
      </c>
      <c r="K46">
        <v>134995.48000000001</v>
      </c>
    </row>
    <row r="47" spans="1:11" x14ac:dyDescent="0.25">
      <c r="A47" t="str">
        <f>"88117473A9"</f>
        <v>88117473A9</v>
      </c>
      <c r="B47" t="str">
        <f t="shared" si="1"/>
        <v>06363391001</v>
      </c>
      <c r="C47" t="s">
        <v>16</v>
      </c>
      <c r="D47" t="s">
        <v>128</v>
      </c>
      <c r="E47" t="s">
        <v>18</v>
      </c>
      <c r="F47" s="1" t="s">
        <v>86</v>
      </c>
      <c r="G47" t="s">
        <v>87</v>
      </c>
      <c r="H47">
        <v>0</v>
      </c>
      <c r="I47" s="2">
        <v>44470</v>
      </c>
      <c r="J47" s="2">
        <v>44834</v>
      </c>
      <c r="K47">
        <v>1932537.34</v>
      </c>
    </row>
    <row r="48" spans="1:11" x14ac:dyDescent="0.25">
      <c r="A48" t="str">
        <f>"8849394EEF"</f>
        <v>8849394EEF</v>
      </c>
      <c r="B48" t="str">
        <f t="shared" si="1"/>
        <v>06363391001</v>
      </c>
      <c r="C48" t="s">
        <v>16</v>
      </c>
      <c r="D48" t="s">
        <v>129</v>
      </c>
      <c r="E48" t="s">
        <v>18</v>
      </c>
      <c r="F48" s="1" t="s">
        <v>130</v>
      </c>
      <c r="G48" s="1" t="s">
        <v>130</v>
      </c>
      <c r="H48">
        <v>313211.56</v>
      </c>
      <c r="I48" s="2">
        <v>44440</v>
      </c>
      <c r="J48" s="2">
        <v>45500</v>
      </c>
      <c r="K48">
        <v>136749.63</v>
      </c>
    </row>
    <row r="49" spans="1:11" x14ac:dyDescent="0.25">
      <c r="A49" t="str">
        <f>"88533385A3"</f>
        <v>88533385A3</v>
      </c>
      <c r="B49" t="str">
        <f t="shared" si="1"/>
        <v>06363391001</v>
      </c>
      <c r="C49" t="s">
        <v>16</v>
      </c>
      <c r="D49" t="s">
        <v>131</v>
      </c>
      <c r="E49" t="s">
        <v>18</v>
      </c>
      <c r="F49" s="1" t="s">
        <v>42</v>
      </c>
      <c r="G49" t="s">
        <v>43</v>
      </c>
      <c r="H49">
        <v>86400</v>
      </c>
      <c r="I49" s="2">
        <v>44486</v>
      </c>
      <c r="J49" s="2">
        <v>46313</v>
      </c>
      <c r="K49">
        <v>11664</v>
      </c>
    </row>
    <row r="50" spans="1:11" x14ac:dyDescent="0.25">
      <c r="A50" t="str">
        <f>"Z0132DFC46"</f>
        <v>Z0132DFC46</v>
      </c>
      <c r="B50" t="str">
        <f t="shared" si="1"/>
        <v>06363391001</v>
      </c>
      <c r="C50" t="s">
        <v>16</v>
      </c>
      <c r="D50" t="s">
        <v>132</v>
      </c>
      <c r="E50" t="s">
        <v>31</v>
      </c>
      <c r="F50" s="1" t="s">
        <v>133</v>
      </c>
      <c r="G50" t="s">
        <v>134</v>
      </c>
      <c r="H50">
        <v>780</v>
      </c>
      <c r="I50" s="2">
        <v>44469</v>
      </c>
      <c r="J50" s="2">
        <v>44499</v>
      </c>
      <c r="K50">
        <v>780</v>
      </c>
    </row>
    <row r="51" spans="1:11" x14ac:dyDescent="0.25">
      <c r="A51" t="str">
        <f>"Z8D32FA54B"</f>
        <v>Z8D32FA54B</v>
      </c>
      <c r="B51" t="str">
        <f t="shared" si="1"/>
        <v>06363391001</v>
      </c>
      <c r="C51" t="s">
        <v>16</v>
      </c>
      <c r="D51" t="s">
        <v>135</v>
      </c>
      <c r="E51" t="s">
        <v>31</v>
      </c>
      <c r="F51" s="1" t="s">
        <v>136</v>
      </c>
      <c r="G51" t="s">
        <v>137</v>
      </c>
      <c r="H51">
        <v>1000</v>
      </c>
      <c r="I51" s="2">
        <v>44452</v>
      </c>
      <c r="J51" s="2">
        <v>44561</v>
      </c>
      <c r="K51">
        <v>600</v>
      </c>
    </row>
    <row r="52" spans="1:11" x14ac:dyDescent="0.25">
      <c r="A52" t="str">
        <f>"ZAC33490BA"</f>
        <v>ZAC33490BA</v>
      </c>
      <c r="B52" t="str">
        <f t="shared" si="1"/>
        <v>06363391001</v>
      </c>
      <c r="C52" t="s">
        <v>16</v>
      </c>
      <c r="D52" t="s">
        <v>138</v>
      </c>
      <c r="E52" t="s">
        <v>31</v>
      </c>
      <c r="F52" s="1" t="s">
        <v>139</v>
      </c>
      <c r="G52" t="s">
        <v>140</v>
      </c>
      <c r="H52">
        <v>4900</v>
      </c>
      <c r="I52" s="2">
        <v>44480</v>
      </c>
      <c r="J52" s="2">
        <v>44561</v>
      </c>
      <c r="K52">
        <v>4574</v>
      </c>
    </row>
    <row r="53" spans="1:11" x14ac:dyDescent="0.25">
      <c r="A53" t="str">
        <f>"885332179B"</f>
        <v>885332179B</v>
      </c>
      <c r="B53" t="str">
        <f t="shared" si="1"/>
        <v>06363391001</v>
      </c>
      <c r="C53" t="s">
        <v>16</v>
      </c>
      <c r="D53" t="s">
        <v>141</v>
      </c>
      <c r="E53" t="s">
        <v>50</v>
      </c>
      <c r="F53" s="1" t="s">
        <v>142</v>
      </c>
      <c r="G53" t="s">
        <v>143</v>
      </c>
      <c r="H53">
        <v>122000</v>
      </c>
      <c r="I53" s="2">
        <v>44495</v>
      </c>
      <c r="J53" s="2">
        <v>44681</v>
      </c>
      <c r="K53">
        <v>118987.05</v>
      </c>
    </row>
    <row r="54" spans="1:11" x14ac:dyDescent="0.25">
      <c r="A54" t="str">
        <f>"8815888CE9"</f>
        <v>8815888CE9</v>
      </c>
      <c r="B54" t="str">
        <f t="shared" si="1"/>
        <v>06363391001</v>
      </c>
      <c r="C54" t="s">
        <v>16</v>
      </c>
      <c r="D54" t="s">
        <v>144</v>
      </c>
      <c r="E54" t="s">
        <v>50</v>
      </c>
      <c r="F54" s="1" t="s">
        <v>145</v>
      </c>
      <c r="G54" t="s">
        <v>146</v>
      </c>
      <c r="H54">
        <v>61600</v>
      </c>
      <c r="I54" s="2">
        <v>44515</v>
      </c>
      <c r="J54" s="2">
        <v>44691</v>
      </c>
      <c r="K54">
        <v>57516.24</v>
      </c>
    </row>
    <row r="55" spans="1:11" x14ac:dyDescent="0.25">
      <c r="A55" t="str">
        <f>"8570908906"</f>
        <v>8570908906</v>
      </c>
      <c r="B55" t="str">
        <f t="shared" si="1"/>
        <v>06363391001</v>
      </c>
      <c r="C55" t="s">
        <v>16</v>
      </c>
      <c r="D55" t="s">
        <v>147</v>
      </c>
      <c r="E55" t="s">
        <v>50</v>
      </c>
      <c r="F55" s="1" t="s">
        <v>148</v>
      </c>
      <c r="G55" t="s">
        <v>149</v>
      </c>
      <c r="H55">
        <v>53270</v>
      </c>
      <c r="I55" s="2">
        <v>44481</v>
      </c>
      <c r="J55" s="2">
        <v>44845</v>
      </c>
      <c r="K55">
        <v>47529.99</v>
      </c>
    </row>
    <row r="56" spans="1:11" x14ac:dyDescent="0.25">
      <c r="A56" t="str">
        <f>"Z4533DFB64"</f>
        <v>Z4533DFB64</v>
      </c>
      <c r="B56" t="str">
        <f t="shared" si="1"/>
        <v>06363391001</v>
      </c>
      <c r="C56" t="s">
        <v>16</v>
      </c>
      <c r="D56" t="s">
        <v>150</v>
      </c>
      <c r="E56" t="s">
        <v>31</v>
      </c>
      <c r="F56" s="1" t="s">
        <v>38</v>
      </c>
      <c r="G56" t="s">
        <v>39</v>
      </c>
      <c r="H56">
        <v>304</v>
      </c>
      <c r="I56" s="2">
        <v>44523</v>
      </c>
      <c r="J56" s="2">
        <v>44887</v>
      </c>
      <c r="K56">
        <v>222</v>
      </c>
    </row>
    <row r="57" spans="1:11" x14ac:dyDescent="0.25">
      <c r="A57" t="str">
        <f>"Z2D31E8346"</f>
        <v>Z2D31E8346</v>
      </c>
      <c r="B57" t="str">
        <f t="shared" si="1"/>
        <v>06363391001</v>
      </c>
      <c r="C57" t="s">
        <v>16</v>
      </c>
      <c r="D57" t="s">
        <v>151</v>
      </c>
      <c r="E57" t="s">
        <v>50</v>
      </c>
      <c r="F57" s="1" t="s">
        <v>152</v>
      </c>
      <c r="G57" t="s">
        <v>153</v>
      </c>
      <c r="H57">
        <v>19500</v>
      </c>
      <c r="I57" s="2">
        <v>44503</v>
      </c>
      <c r="J57" s="2">
        <v>44684</v>
      </c>
      <c r="K57">
        <v>18999.82</v>
      </c>
    </row>
    <row r="58" spans="1:11" x14ac:dyDescent="0.25">
      <c r="A58" t="str">
        <f>"Z2033FC906"</f>
        <v>Z2033FC906</v>
      </c>
      <c r="B58" t="str">
        <f t="shared" si="1"/>
        <v>06363391001</v>
      </c>
      <c r="C58" t="s">
        <v>16</v>
      </c>
      <c r="D58" t="s">
        <v>154</v>
      </c>
      <c r="E58" t="s">
        <v>50</v>
      </c>
      <c r="F58" s="1" t="s">
        <v>155</v>
      </c>
      <c r="G58" t="s">
        <v>156</v>
      </c>
      <c r="H58">
        <v>5940.45</v>
      </c>
      <c r="I58" s="2">
        <v>44536</v>
      </c>
      <c r="J58" s="2">
        <v>44561</v>
      </c>
      <c r="K58">
        <v>5940.46</v>
      </c>
    </row>
    <row r="59" spans="1:11" x14ac:dyDescent="0.25">
      <c r="A59" t="str">
        <f>"Z5F34405BC"</f>
        <v>Z5F34405BC</v>
      </c>
      <c r="B59" t="str">
        <f t="shared" si="1"/>
        <v>06363391001</v>
      </c>
      <c r="C59" t="s">
        <v>16</v>
      </c>
      <c r="D59" t="s">
        <v>157</v>
      </c>
      <c r="E59" t="s">
        <v>31</v>
      </c>
      <c r="F59" s="1" t="s">
        <v>38</v>
      </c>
      <c r="G59" t="s">
        <v>39</v>
      </c>
      <c r="H59">
        <v>304</v>
      </c>
      <c r="I59" s="2">
        <v>44579</v>
      </c>
      <c r="J59" s="2">
        <v>44577</v>
      </c>
      <c r="K59">
        <v>222</v>
      </c>
    </row>
    <row r="60" spans="1:11" x14ac:dyDescent="0.25">
      <c r="A60" t="str">
        <f>"Z4B347545F"</f>
        <v>Z4B347545F</v>
      </c>
      <c r="B60" t="str">
        <f t="shared" si="1"/>
        <v>06363391001</v>
      </c>
      <c r="C60" t="s">
        <v>16</v>
      </c>
      <c r="D60" t="s">
        <v>158</v>
      </c>
      <c r="E60" t="s">
        <v>31</v>
      </c>
      <c r="F60" s="1" t="s">
        <v>159</v>
      </c>
      <c r="G60" t="s">
        <v>160</v>
      </c>
      <c r="H60">
        <v>500</v>
      </c>
      <c r="I60" s="2">
        <v>44551</v>
      </c>
      <c r="J60" s="2">
        <v>44551</v>
      </c>
      <c r="K60">
        <v>500</v>
      </c>
    </row>
    <row r="61" spans="1:11" x14ac:dyDescent="0.25">
      <c r="A61" t="str">
        <f>"ZF634742BB"</f>
        <v>ZF634742BB</v>
      </c>
      <c r="B61" t="str">
        <f t="shared" si="1"/>
        <v>06363391001</v>
      </c>
      <c r="C61" t="s">
        <v>16</v>
      </c>
      <c r="D61" t="s">
        <v>161</v>
      </c>
      <c r="E61" t="s">
        <v>18</v>
      </c>
      <c r="F61" s="1" t="s">
        <v>162</v>
      </c>
      <c r="G61" t="s">
        <v>163</v>
      </c>
      <c r="H61">
        <v>1411.29</v>
      </c>
      <c r="I61" s="2">
        <v>44551</v>
      </c>
      <c r="J61" s="2">
        <v>44551</v>
      </c>
      <c r="K61">
        <v>1411.29</v>
      </c>
    </row>
    <row r="62" spans="1:11" x14ac:dyDescent="0.25">
      <c r="A62" t="str">
        <f>"9020887F6F"</f>
        <v>9020887F6F</v>
      </c>
      <c r="B62" t="str">
        <f t="shared" si="1"/>
        <v>06363391001</v>
      </c>
      <c r="C62" t="s">
        <v>16</v>
      </c>
      <c r="D62" t="s">
        <v>164</v>
      </c>
      <c r="E62" t="s">
        <v>18</v>
      </c>
      <c r="F62" s="1" t="s">
        <v>165</v>
      </c>
      <c r="G62" t="s">
        <v>166</v>
      </c>
      <c r="H62">
        <v>3142440</v>
      </c>
      <c r="I62" s="2">
        <v>44571</v>
      </c>
      <c r="J62" s="2">
        <v>45275</v>
      </c>
      <c r="K62">
        <v>1260703.1100000001</v>
      </c>
    </row>
    <row r="63" spans="1:11" x14ac:dyDescent="0.25">
      <c r="A63" t="str">
        <f>"Z3233D9FFD"</f>
        <v>Z3233D9FFD</v>
      </c>
      <c r="B63" t="str">
        <f t="shared" si="1"/>
        <v>06363391001</v>
      </c>
      <c r="C63" t="s">
        <v>16</v>
      </c>
      <c r="D63" t="s">
        <v>167</v>
      </c>
      <c r="E63" t="s">
        <v>31</v>
      </c>
      <c r="F63" s="1" t="s">
        <v>168</v>
      </c>
      <c r="G63" t="s">
        <v>169</v>
      </c>
      <c r="H63">
        <v>6000</v>
      </c>
      <c r="I63" s="2">
        <v>44524</v>
      </c>
      <c r="J63" s="2">
        <v>44888</v>
      </c>
      <c r="K63">
        <v>3640</v>
      </c>
    </row>
    <row r="64" spans="1:11" x14ac:dyDescent="0.25">
      <c r="A64" t="str">
        <f>"Z5034F6791"</f>
        <v>Z5034F6791</v>
      </c>
      <c r="B64" t="str">
        <f t="shared" si="1"/>
        <v>06363391001</v>
      </c>
      <c r="C64" t="s">
        <v>16</v>
      </c>
      <c r="D64" t="s">
        <v>170</v>
      </c>
      <c r="E64" t="s">
        <v>31</v>
      </c>
      <c r="F64" s="1" t="s">
        <v>171</v>
      </c>
      <c r="G64" t="s">
        <v>172</v>
      </c>
      <c r="H64">
        <v>6776</v>
      </c>
      <c r="I64" s="2">
        <v>44594</v>
      </c>
      <c r="J64" s="2">
        <v>44651</v>
      </c>
      <c r="K64">
        <v>6766</v>
      </c>
    </row>
    <row r="65" spans="1:11" x14ac:dyDescent="0.25">
      <c r="A65" t="str">
        <f>"Z2B34E0F41"</f>
        <v>Z2B34E0F41</v>
      </c>
      <c r="B65" t="str">
        <f t="shared" si="1"/>
        <v>06363391001</v>
      </c>
      <c r="C65" t="s">
        <v>16</v>
      </c>
      <c r="D65" t="s">
        <v>173</v>
      </c>
      <c r="E65" t="s">
        <v>31</v>
      </c>
      <c r="F65" s="1" t="s">
        <v>174</v>
      </c>
      <c r="G65" t="s">
        <v>175</v>
      </c>
      <c r="H65">
        <v>170</v>
      </c>
      <c r="I65" s="2">
        <v>44574</v>
      </c>
      <c r="J65" s="2">
        <v>44581</v>
      </c>
      <c r="K65">
        <v>170</v>
      </c>
    </row>
    <row r="66" spans="1:11" x14ac:dyDescent="0.25">
      <c r="A66" t="str">
        <f>"Z9434CF0D3"</f>
        <v>Z9434CF0D3</v>
      </c>
      <c r="B66" t="str">
        <f t="shared" si="1"/>
        <v>06363391001</v>
      </c>
      <c r="C66" t="s">
        <v>16</v>
      </c>
      <c r="D66" t="s">
        <v>161</v>
      </c>
      <c r="E66" t="s">
        <v>18</v>
      </c>
      <c r="F66" s="1" t="s">
        <v>162</v>
      </c>
      <c r="G66" t="s">
        <v>163</v>
      </c>
      <c r="H66">
        <v>1514.44</v>
      </c>
      <c r="I66" s="2">
        <v>44585</v>
      </c>
      <c r="J66" s="2">
        <v>44585</v>
      </c>
      <c r="K66">
        <v>1514.44</v>
      </c>
    </row>
    <row r="67" spans="1:11" x14ac:dyDescent="0.25">
      <c r="A67" t="str">
        <f>"ZA634C687D"</f>
        <v>ZA634C687D</v>
      </c>
      <c r="B67" t="str">
        <f t="shared" ref="B67:B98" si="2">"06363391001"</f>
        <v>06363391001</v>
      </c>
      <c r="C67" t="s">
        <v>16</v>
      </c>
      <c r="D67" t="s">
        <v>176</v>
      </c>
      <c r="E67" t="s">
        <v>31</v>
      </c>
      <c r="F67" s="1" t="s">
        <v>177</v>
      </c>
      <c r="G67" t="s">
        <v>178</v>
      </c>
      <c r="H67">
        <v>2900</v>
      </c>
      <c r="I67" s="2">
        <v>44600</v>
      </c>
      <c r="J67" s="2">
        <v>44600</v>
      </c>
      <c r="K67">
        <v>2900</v>
      </c>
    </row>
    <row r="68" spans="1:11" x14ac:dyDescent="0.25">
      <c r="A68" t="str">
        <f>"ZA93522800"</f>
        <v>ZA93522800</v>
      </c>
      <c r="B68" t="str">
        <f t="shared" si="2"/>
        <v>06363391001</v>
      </c>
      <c r="C68" t="s">
        <v>16</v>
      </c>
      <c r="D68" t="s">
        <v>179</v>
      </c>
      <c r="E68" t="s">
        <v>31</v>
      </c>
      <c r="F68" s="1" t="s">
        <v>180</v>
      </c>
      <c r="G68" t="s">
        <v>181</v>
      </c>
      <c r="H68">
        <v>1250</v>
      </c>
      <c r="I68" s="2">
        <v>44603</v>
      </c>
      <c r="J68" s="2">
        <v>44651</v>
      </c>
      <c r="K68">
        <v>1250</v>
      </c>
    </row>
    <row r="69" spans="1:11" x14ac:dyDescent="0.25">
      <c r="A69" t="str">
        <f>"ZED352771E"</f>
        <v>ZED352771E</v>
      </c>
      <c r="B69" t="str">
        <f t="shared" si="2"/>
        <v>06363391001</v>
      </c>
      <c r="C69" t="s">
        <v>16</v>
      </c>
      <c r="D69" t="s">
        <v>182</v>
      </c>
      <c r="E69" t="s">
        <v>31</v>
      </c>
      <c r="F69" s="1" t="s">
        <v>183</v>
      </c>
      <c r="G69" t="s">
        <v>184</v>
      </c>
      <c r="H69">
        <v>470.5</v>
      </c>
      <c r="I69" s="2">
        <v>44595</v>
      </c>
      <c r="J69" s="2">
        <v>44620</v>
      </c>
      <c r="K69">
        <v>470.5</v>
      </c>
    </row>
    <row r="70" spans="1:11" x14ac:dyDescent="0.25">
      <c r="A70" t="str">
        <f>"ZA13475114"</f>
        <v>ZA13475114</v>
      </c>
      <c r="B70" t="str">
        <f t="shared" si="2"/>
        <v>06363391001</v>
      </c>
      <c r="C70" t="s">
        <v>16</v>
      </c>
      <c r="D70" t="s">
        <v>185</v>
      </c>
      <c r="E70" t="s">
        <v>31</v>
      </c>
      <c r="F70" s="1" t="s">
        <v>133</v>
      </c>
      <c r="G70" t="s">
        <v>134</v>
      </c>
      <c r="H70">
        <v>1560</v>
      </c>
      <c r="I70" s="2">
        <v>44579</v>
      </c>
      <c r="J70" s="2">
        <v>44651</v>
      </c>
      <c r="K70">
        <v>1560</v>
      </c>
    </row>
    <row r="71" spans="1:11" x14ac:dyDescent="0.25">
      <c r="A71" t="str">
        <f>"ZD635408CB"</f>
        <v>ZD635408CB</v>
      </c>
      <c r="B71" t="str">
        <f t="shared" si="2"/>
        <v>06363391001</v>
      </c>
      <c r="C71" t="s">
        <v>16</v>
      </c>
      <c r="D71" t="s">
        <v>186</v>
      </c>
      <c r="E71" t="s">
        <v>31</v>
      </c>
      <c r="F71" s="1" t="s">
        <v>187</v>
      </c>
      <c r="G71" t="s">
        <v>188</v>
      </c>
      <c r="H71">
        <v>230</v>
      </c>
      <c r="I71" s="2">
        <v>44603</v>
      </c>
      <c r="J71" s="2">
        <v>44620</v>
      </c>
      <c r="K71">
        <v>230</v>
      </c>
    </row>
    <row r="72" spans="1:11" x14ac:dyDescent="0.25">
      <c r="A72" t="str">
        <f>"Z2C354D017"</f>
        <v>Z2C354D017</v>
      </c>
      <c r="B72" t="str">
        <f t="shared" si="2"/>
        <v>06363391001</v>
      </c>
      <c r="C72" t="s">
        <v>16</v>
      </c>
      <c r="D72" t="s">
        <v>189</v>
      </c>
      <c r="E72" t="s">
        <v>31</v>
      </c>
      <c r="F72" s="1" t="s">
        <v>180</v>
      </c>
      <c r="G72" t="s">
        <v>181</v>
      </c>
      <c r="H72">
        <v>3500</v>
      </c>
      <c r="I72" s="2">
        <v>44613</v>
      </c>
      <c r="J72" s="2">
        <v>44651</v>
      </c>
      <c r="K72">
        <v>3500</v>
      </c>
    </row>
    <row r="73" spans="1:11" x14ac:dyDescent="0.25">
      <c r="A73" t="str">
        <f>"Z833509788"</f>
        <v>Z833509788</v>
      </c>
      <c r="B73" t="str">
        <f t="shared" si="2"/>
        <v>06363391001</v>
      </c>
      <c r="C73" t="s">
        <v>16</v>
      </c>
      <c r="D73" t="s">
        <v>190</v>
      </c>
      <c r="E73" t="s">
        <v>31</v>
      </c>
      <c r="F73" s="1" t="s">
        <v>191</v>
      </c>
      <c r="G73" t="s">
        <v>192</v>
      </c>
      <c r="H73">
        <v>4995</v>
      </c>
      <c r="I73" s="2">
        <v>44596</v>
      </c>
      <c r="J73" s="2">
        <v>44616</v>
      </c>
      <c r="K73">
        <v>4995</v>
      </c>
    </row>
    <row r="74" spans="1:11" x14ac:dyDescent="0.25">
      <c r="A74" t="str">
        <f>"ZE63530657"</f>
        <v>ZE63530657</v>
      </c>
      <c r="B74" t="str">
        <f t="shared" si="2"/>
        <v>06363391001</v>
      </c>
      <c r="C74" t="s">
        <v>16</v>
      </c>
      <c r="D74" t="s">
        <v>193</v>
      </c>
      <c r="E74" t="s">
        <v>31</v>
      </c>
      <c r="F74" s="1" t="s">
        <v>191</v>
      </c>
      <c r="G74" t="s">
        <v>192</v>
      </c>
      <c r="H74">
        <v>999</v>
      </c>
      <c r="I74" s="2">
        <v>44610</v>
      </c>
      <c r="J74" s="2">
        <v>44612</v>
      </c>
      <c r="K74">
        <v>999</v>
      </c>
    </row>
    <row r="75" spans="1:11" x14ac:dyDescent="0.25">
      <c r="A75" t="str">
        <f>"9099020CD4"</f>
        <v>9099020CD4</v>
      </c>
      <c r="B75" t="str">
        <f t="shared" si="2"/>
        <v>06363391001</v>
      </c>
      <c r="C75" t="s">
        <v>16</v>
      </c>
      <c r="D75" t="s">
        <v>194</v>
      </c>
      <c r="E75" t="s">
        <v>18</v>
      </c>
      <c r="F75" s="1" t="s">
        <v>195</v>
      </c>
      <c r="H75">
        <v>2123822.2200000002</v>
      </c>
      <c r="I75" s="2">
        <v>44613</v>
      </c>
      <c r="J75" s="2">
        <v>46063</v>
      </c>
      <c r="K75">
        <v>716344.7</v>
      </c>
    </row>
    <row r="76" spans="1:11" x14ac:dyDescent="0.25">
      <c r="A76" t="str">
        <f>"9109668FD5"</f>
        <v>9109668FD5</v>
      </c>
      <c r="B76" t="str">
        <f t="shared" si="2"/>
        <v>06363391001</v>
      </c>
      <c r="C76" t="s">
        <v>16</v>
      </c>
      <c r="D76" t="s">
        <v>196</v>
      </c>
      <c r="E76" t="s">
        <v>18</v>
      </c>
      <c r="F76" s="1" t="s">
        <v>32</v>
      </c>
      <c r="G76" t="s">
        <v>33</v>
      </c>
      <c r="H76">
        <v>0</v>
      </c>
      <c r="I76" s="2">
        <v>44682</v>
      </c>
      <c r="J76" s="2">
        <v>45046</v>
      </c>
      <c r="K76">
        <v>19757.04</v>
      </c>
    </row>
    <row r="77" spans="1:11" x14ac:dyDescent="0.25">
      <c r="A77" t="str">
        <f>"9118257FB3"</f>
        <v>9118257FB3</v>
      </c>
      <c r="B77" t="str">
        <f t="shared" si="2"/>
        <v>06363391001</v>
      </c>
      <c r="C77" t="s">
        <v>16</v>
      </c>
      <c r="D77" t="s">
        <v>197</v>
      </c>
      <c r="E77" t="s">
        <v>18</v>
      </c>
      <c r="F77" s="1" t="s">
        <v>198</v>
      </c>
      <c r="G77" t="s">
        <v>199</v>
      </c>
      <c r="H77">
        <v>108968.95</v>
      </c>
      <c r="I77" s="2">
        <v>44628</v>
      </c>
      <c r="J77" s="2">
        <v>44960</v>
      </c>
      <c r="K77">
        <v>87576.77</v>
      </c>
    </row>
    <row r="78" spans="1:11" x14ac:dyDescent="0.25">
      <c r="A78" t="str">
        <f>"Z023527782"</f>
        <v>Z023527782</v>
      </c>
      <c r="B78" t="str">
        <f t="shared" si="2"/>
        <v>06363391001</v>
      </c>
      <c r="C78" t="s">
        <v>16</v>
      </c>
      <c r="D78" t="s">
        <v>200</v>
      </c>
      <c r="E78" t="s">
        <v>31</v>
      </c>
      <c r="F78" s="1" t="s">
        <v>201</v>
      </c>
      <c r="G78" t="s">
        <v>202</v>
      </c>
      <c r="H78">
        <v>6490.5</v>
      </c>
      <c r="I78" s="2">
        <v>44596</v>
      </c>
      <c r="J78" s="2">
        <v>44680</v>
      </c>
      <c r="K78">
        <v>6490.5</v>
      </c>
    </row>
    <row r="79" spans="1:11" x14ac:dyDescent="0.25">
      <c r="A79" t="str">
        <f>"ZF8355B0B2"</f>
        <v>ZF8355B0B2</v>
      </c>
      <c r="B79" t="str">
        <f t="shared" si="2"/>
        <v>06363391001</v>
      </c>
      <c r="C79" t="s">
        <v>16</v>
      </c>
      <c r="D79" t="s">
        <v>203</v>
      </c>
      <c r="E79" t="s">
        <v>31</v>
      </c>
      <c r="F79" s="1" t="s">
        <v>204</v>
      </c>
      <c r="G79" t="s">
        <v>205</v>
      </c>
      <c r="H79">
        <v>630</v>
      </c>
      <c r="I79" s="2">
        <v>44617</v>
      </c>
      <c r="J79" s="2">
        <v>44627</v>
      </c>
      <c r="K79">
        <v>630</v>
      </c>
    </row>
    <row r="80" spans="1:11" x14ac:dyDescent="0.25">
      <c r="A80" t="str">
        <f>"Z52354B60E"</f>
        <v>Z52354B60E</v>
      </c>
      <c r="B80" t="str">
        <f t="shared" si="2"/>
        <v>06363391001</v>
      </c>
      <c r="C80" t="s">
        <v>16</v>
      </c>
      <c r="D80" t="s">
        <v>161</v>
      </c>
      <c r="E80" t="s">
        <v>18</v>
      </c>
      <c r="F80" s="1" t="s">
        <v>162</v>
      </c>
      <c r="G80" t="s">
        <v>163</v>
      </c>
      <c r="H80">
        <v>1647.39</v>
      </c>
      <c r="I80" s="2">
        <v>44622</v>
      </c>
      <c r="J80" s="2">
        <v>44622</v>
      </c>
      <c r="K80">
        <v>1647.39</v>
      </c>
    </row>
    <row r="81" spans="1:11" x14ac:dyDescent="0.25">
      <c r="A81" t="str">
        <f>"9123073600"</f>
        <v>9123073600</v>
      </c>
      <c r="B81" t="str">
        <f t="shared" si="2"/>
        <v>06363391001</v>
      </c>
      <c r="C81" t="s">
        <v>16</v>
      </c>
      <c r="D81" t="s">
        <v>206</v>
      </c>
      <c r="E81" t="s">
        <v>18</v>
      </c>
      <c r="F81" s="1" t="s">
        <v>207</v>
      </c>
      <c r="G81" s="1" t="s">
        <v>207</v>
      </c>
      <c r="H81">
        <v>4336833.24</v>
      </c>
      <c r="I81" s="2">
        <v>44593</v>
      </c>
      <c r="J81" s="2">
        <v>46053</v>
      </c>
      <c r="K81">
        <v>900949.88</v>
      </c>
    </row>
    <row r="82" spans="1:11" x14ac:dyDescent="0.25">
      <c r="A82" t="str">
        <f>"ZEF35AEC88"</f>
        <v>ZEF35AEC88</v>
      </c>
      <c r="B82" t="str">
        <f t="shared" si="2"/>
        <v>06363391001</v>
      </c>
      <c r="C82" t="s">
        <v>16</v>
      </c>
      <c r="D82" t="s">
        <v>208</v>
      </c>
      <c r="E82" t="s">
        <v>31</v>
      </c>
      <c r="F82" s="1" t="s">
        <v>187</v>
      </c>
      <c r="G82" t="s">
        <v>188</v>
      </c>
      <c r="H82">
        <v>1987.26</v>
      </c>
      <c r="I82" s="2">
        <v>44637</v>
      </c>
      <c r="J82" s="2">
        <v>44680</v>
      </c>
      <c r="K82">
        <v>1987.26</v>
      </c>
    </row>
    <row r="83" spans="1:11" x14ac:dyDescent="0.25">
      <c r="A83" t="str">
        <f>"ZAC35DA82D"</f>
        <v>ZAC35DA82D</v>
      </c>
      <c r="B83" t="str">
        <f t="shared" si="2"/>
        <v>06363391001</v>
      </c>
      <c r="C83" t="s">
        <v>16</v>
      </c>
      <c r="D83" t="s">
        <v>209</v>
      </c>
      <c r="E83" t="s">
        <v>31</v>
      </c>
      <c r="F83" s="1" t="s">
        <v>210</v>
      </c>
      <c r="G83" t="s">
        <v>211</v>
      </c>
      <c r="H83">
        <v>383.91</v>
      </c>
      <c r="I83" s="2">
        <v>44657</v>
      </c>
      <c r="J83" s="2">
        <v>44659</v>
      </c>
      <c r="K83">
        <v>383.91</v>
      </c>
    </row>
    <row r="84" spans="1:11" x14ac:dyDescent="0.25">
      <c r="A84" t="str">
        <f>"Z4F35B021E"</f>
        <v>Z4F35B021E</v>
      </c>
      <c r="B84" t="str">
        <f t="shared" si="2"/>
        <v>06363391001</v>
      </c>
      <c r="C84" t="s">
        <v>16</v>
      </c>
      <c r="D84" t="s">
        <v>212</v>
      </c>
      <c r="E84" t="s">
        <v>18</v>
      </c>
      <c r="F84" s="1" t="s">
        <v>162</v>
      </c>
      <c r="G84" t="s">
        <v>163</v>
      </c>
      <c r="H84">
        <v>2099.71</v>
      </c>
      <c r="I84" s="2">
        <v>44649</v>
      </c>
      <c r="J84" s="2">
        <v>44649</v>
      </c>
      <c r="K84">
        <v>2099.71</v>
      </c>
    </row>
    <row r="85" spans="1:11" x14ac:dyDescent="0.25">
      <c r="A85" t="str">
        <f>"ZE235A7650"</f>
        <v>ZE235A7650</v>
      </c>
      <c r="B85" t="str">
        <f t="shared" si="2"/>
        <v>06363391001</v>
      </c>
      <c r="C85" t="s">
        <v>16</v>
      </c>
      <c r="D85" t="s">
        <v>213</v>
      </c>
      <c r="E85" t="s">
        <v>31</v>
      </c>
      <c r="F85" s="1" t="s">
        <v>214</v>
      </c>
      <c r="G85" t="s">
        <v>215</v>
      </c>
      <c r="H85">
        <v>878</v>
      </c>
      <c r="I85" s="2">
        <v>44647</v>
      </c>
      <c r="J85" s="2">
        <v>44647</v>
      </c>
      <c r="K85">
        <v>878</v>
      </c>
    </row>
    <row r="86" spans="1:11" x14ac:dyDescent="0.25">
      <c r="A86" t="str">
        <f>"Z4135EDE94"</f>
        <v>Z4135EDE94</v>
      </c>
      <c r="B86" t="str">
        <f t="shared" si="2"/>
        <v>06363391001</v>
      </c>
      <c r="C86" t="s">
        <v>16</v>
      </c>
      <c r="D86" t="s">
        <v>216</v>
      </c>
      <c r="E86" t="s">
        <v>18</v>
      </c>
      <c r="F86" s="1" t="s">
        <v>217</v>
      </c>
      <c r="G86" t="s">
        <v>218</v>
      </c>
      <c r="H86">
        <v>28258.2</v>
      </c>
      <c r="I86" s="2">
        <v>44642</v>
      </c>
      <c r="J86" s="2">
        <v>45006</v>
      </c>
      <c r="K86">
        <v>24798.19</v>
      </c>
    </row>
    <row r="87" spans="1:11" x14ac:dyDescent="0.25">
      <c r="A87" t="str">
        <f>"ZF53680469"</f>
        <v>ZF53680469</v>
      </c>
      <c r="B87" t="str">
        <f t="shared" si="2"/>
        <v>06363391001</v>
      </c>
      <c r="C87" t="s">
        <v>16</v>
      </c>
      <c r="D87" t="s">
        <v>219</v>
      </c>
      <c r="E87" t="s">
        <v>31</v>
      </c>
      <c r="F87" s="1" t="s">
        <v>220</v>
      </c>
      <c r="G87" t="s">
        <v>221</v>
      </c>
      <c r="H87">
        <v>6180</v>
      </c>
      <c r="I87" s="2">
        <v>44722</v>
      </c>
      <c r="J87" s="2">
        <v>44722</v>
      </c>
      <c r="K87">
        <v>1630</v>
      </c>
    </row>
    <row r="88" spans="1:11" x14ac:dyDescent="0.25">
      <c r="A88" t="str">
        <f>"Z27367CCE3"</f>
        <v>Z27367CCE3</v>
      </c>
      <c r="B88" t="str">
        <f t="shared" si="2"/>
        <v>06363391001</v>
      </c>
      <c r="C88" t="s">
        <v>16</v>
      </c>
      <c r="D88" t="s">
        <v>222</v>
      </c>
      <c r="E88" t="s">
        <v>31</v>
      </c>
      <c r="F88" s="1" t="s">
        <v>223</v>
      </c>
      <c r="G88" t="s">
        <v>224</v>
      </c>
      <c r="H88">
        <v>1216</v>
      </c>
      <c r="I88" s="2">
        <v>44693</v>
      </c>
      <c r="J88" s="2">
        <v>44712</v>
      </c>
      <c r="K88">
        <v>1216</v>
      </c>
    </row>
    <row r="89" spans="1:11" x14ac:dyDescent="0.25">
      <c r="A89" t="str">
        <f>"Z5836BD7BE"</f>
        <v>Z5836BD7BE</v>
      </c>
      <c r="B89" t="str">
        <f t="shared" si="2"/>
        <v>06363391001</v>
      </c>
      <c r="C89" t="s">
        <v>16</v>
      </c>
      <c r="D89" t="s">
        <v>225</v>
      </c>
      <c r="E89" t="s">
        <v>18</v>
      </c>
      <c r="F89" s="1" t="s">
        <v>226</v>
      </c>
      <c r="G89" t="s">
        <v>227</v>
      </c>
      <c r="H89">
        <v>4230</v>
      </c>
      <c r="I89" s="2">
        <v>44722</v>
      </c>
      <c r="J89" s="2">
        <v>44773</v>
      </c>
      <c r="K89">
        <v>4230</v>
      </c>
    </row>
    <row r="90" spans="1:11" x14ac:dyDescent="0.25">
      <c r="A90" t="str">
        <f>"Z0C36436C1"</f>
        <v>Z0C36436C1</v>
      </c>
      <c r="B90" t="str">
        <f t="shared" si="2"/>
        <v>06363391001</v>
      </c>
      <c r="C90" t="s">
        <v>16</v>
      </c>
      <c r="D90" t="s">
        <v>228</v>
      </c>
      <c r="E90" t="s">
        <v>50</v>
      </c>
      <c r="F90" s="1" t="s">
        <v>229</v>
      </c>
      <c r="G90" t="s">
        <v>230</v>
      </c>
      <c r="H90">
        <v>39100</v>
      </c>
      <c r="I90" s="2">
        <v>44721</v>
      </c>
      <c r="J90" s="2">
        <v>44903</v>
      </c>
      <c r="K90">
        <v>10800</v>
      </c>
    </row>
    <row r="91" spans="1:11" x14ac:dyDescent="0.25">
      <c r="A91" t="str">
        <f>"9194936D37"</f>
        <v>9194936D37</v>
      </c>
      <c r="B91" t="str">
        <f t="shared" si="2"/>
        <v>06363391001</v>
      </c>
      <c r="C91" t="s">
        <v>16</v>
      </c>
      <c r="D91" t="s">
        <v>231</v>
      </c>
      <c r="E91" t="s">
        <v>50</v>
      </c>
      <c r="F91" s="1" t="s">
        <v>232</v>
      </c>
      <c r="G91" t="s">
        <v>233</v>
      </c>
      <c r="H91">
        <v>60000</v>
      </c>
      <c r="I91" s="2">
        <v>44722</v>
      </c>
      <c r="J91" s="2">
        <v>45085</v>
      </c>
      <c r="K91">
        <v>32346.06</v>
      </c>
    </row>
    <row r="92" spans="1:11" x14ac:dyDescent="0.25">
      <c r="A92" t="str">
        <f>"Z3536CF764"</f>
        <v>Z3536CF764</v>
      </c>
      <c r="B92" t="str">
        <f t="shared" si="2"/>
        <v>06363391001</v>
      </c>
      <c r="C92" t="s">
        <v>16</v>
      </c>
      <c r="D92" t="s">
        <v>234</v>
      </c>
      <c r="E92" t="s">
        <v>31</v>
      </c>
      <c r="F92" s="1" t="s">
        <v>235</v>
      </c>
      <c r="G92" t="s">
        <v>236</v>
      </c>
      <c r="H92">
        <v>500</v>
      </c>
      <c r="I92" s="2">
        <v>44686</v>
      </c>
      <c r="J92" s="2">
        <v>44686</v>
      </c>
      <c r="K92">
        <v>500</v>
      </c>
    </row>
    <row r="93" spans="1:11" x14ac:dyDescent="0.25">
      <c r="A93" t="str">
        <f>"9030017DC0"</f>
        <v>9030017DC0</v>
      </c>
      <c r="B93" t="str">
        <f t="shared" si="2"/>
        <v>06363391001</v>
      </c>
      <c r="C93" t="s">
        <v>16</v>
      </c>
      <c r="D93" t="s">
        <v>237</v>
      </c>
      <c r="E93" t="s">
        <v>50</v>
      </c>
      <c r="F93" s="1" t="s">
        <v>238</v>
      </c>
      <c r="G93" t="s">
        <v>239</v>
      </c>
      <c r="H93">
        <v>122000</v>
      </c>
      <c r="I93" s="2">
        <v>44697</v>
      </c>
      <c r="J93" s="2">
        <v>45061</v>
      </c>
      <c r="K93">
        <v>0</v>
      </c>
    </row>
    <row r="94" spans="1:11" x14ac:dyDescent="0.25">
      <c r="A94" t="str">
        <f>"Z5436D484D"</f>
        <v>Z5436D484D</v>
      </c>
      <c r="B94" t="str">
        <f t="shared" si="2"/>
        <v>06363391001</v>
      </c>
      <c r="C94" t="s">
        <v>16</v>
      </c>
      <c r="D94" t="s">
        <v>240</v>
      </c>
      <c r="E94" t="s">
        <v>31</v>
      </c>
      <c r="F94" s="1" t="s">
        <v>241</v>
      </c>
      <c r="G94" t="s">
        <v>242</v>
      </c>
      <c r="H94">
        <v>840</v>
      </c>
      <c r="I94" s="2">
        <v>44739</v>
      </c>
      <c r="J94" s="2">
        <v>44757</v>
      </c>
      <c r="K94">
        <v>840</v>
      </c>
    </row>
    <row r="95" spans="1:11" x14ac:dyDescent="0.25">
      <c r="A95" t="str">
        <f>"90827423CF"</f>
        <v>90827423CF</v>
      </c>
      <c r="B95" t="str">
        <f t="shared" si="2"/>
        <v>06363391001</v>
      </c>
      <c r="C95" t="s">
        <v>16</v>
      </c>
      <c r="D95" t="s">
        <v>243</v>
      </c>
      <c r="E95" t="s">
        <v>18</v>
      </c>
      <c r="F95" s="1" t="s">
        <v>244</v>
      </c>
      <c r="G95" t="s">
        <v>245</v>
      </c>
      <c r="H95">
        <v>106996.6</v>
      </c>
      <c r="I95" s="2">
        <v>44694</v>
      </c>
      <c r="J95" s="2">
        <v>46885</v>
      </c>
      <c r="K95">
        <v>7132.84</v>
      </c>
    </row>
    <row r="96" spans="1:11" x14ac:dyDescent="0.25">
      <c r="A96" t="str">
        <f>"Z873708F9A"</f>
        <v>Z873708F9A</v>
      </c>
      <c r="B96" t="str">
        <f t="shared" si="2"/>
        <v>06363391001</v>
      </c>
      <c r="C96" t="s">
        <v>16</v>
      </c>
      <c r="D96" t="s">
        <v>246</v>
      </c>
      <c r="E96" t="s">
        <v>18</v>
      </c>
      <c r="F96" s="1" t="s">
        <v>247</v>
      </c>
      <c r="G96" t="s">
        <v>233</v>
      </c>
      <c r="H96">
        <v>11184.04</v>
      </c>
      <c r="I96" s="2">
        <v>44735</v>
      </c>
      <c r="J96" s="2">
        <v>45099</v>
      </c>
      <c r="K96">
        <v>6123.8</v>
      </c>
    </row>
    <row r="97" spans="1:11" x14ac:dyDescent="0.25">
      <c r="A97" t="str">
        <f>"Z183719FAB"</f>
        <v>Z183719FAB</v>
      </c>
      <c r="B97" t="str">
        <f t="shared" si="2"/>
        <v>06363391001</v>
      </c>
      <c r="C97" t="s">
        <v>16</v>
      </c>
      <c r="D97" t="s">
        <v>248</v>
      </c>
      <c r="E97" t="s">
        <v>18</v>
      </c>
      <c r="F97" s="1" t="s">
        <v>226</v>
      </c>
      <c r="G97" t="s">
        <v>227</v>
      </c>
      <c r="H97">
        <v>1410</v>
      </c>
      <c r="I97" s="2">
        <v>44750</v>
      </c>
      <c r="J97" s="2">
        <v>44768</v>
      </c>
      <c r="K97">
        <v>0</v>
      </c>
    </row>
    <row r="98" spans="1:11" x14ac:dyDescent="0.25">
      <c r="A98" t="str">
        <f>"ZD436AAFBA"</f>
        <v>ZD436AAFBA</v>
      </c>
      <c r="B98" t="str">
        <f t="shared" si="2"/>
        <v>06363391001</v>
      </c>
      <c r="C98" t="s">
        <v>16</v>
      </c>
      <c r="D98" t="s">
        <v>249</v>
      </c>
      <c r="E98" t="s">
        <v>50</v>
      </c>
      <c r="F98" s="1" t="s">
        <v>250</v>
      </c>
      <c r="G98" t="s">
        <v>188</v>
      </c>
      <c r="H98">
        <v>30000</v>
      </c>
      <c r="I98" s="2">
        <v>44760</v>
      </c>
      <c r="J98" s="2">
        <v>45124</v>
      </c>
      <c r="K98">
        <v>12287.96</v>
      </c>
    </row>
    <row r="99" spans="1:11" x14ac:dyDescent="0.25">
      <c r="A99" t="str">
        <f>"9324102C5F"</f>
        <v>9324102C5F</v>
      </c>
      <c r="B99" t="str">
        <f t="shared" ref="B99:B125" si="3">"06363391001"</f>
        <v>06363391001</v>
      </c>
      <c r="C99" t="s">
        <v>16</v>
      </c>
      <c r="D99" t="s">
        <v>251</v>
      </c>
      <c r="E99" t="s">
        <v>18</v>
      </c>
      <c r="F99" s="1" t="s">
        <v>86</v>
      </c>
      <c r="G99" t="s">
        <v>87</v>
      </c>
      <c r="H99">
        <v>0</v>
      </c>
      <c r="I99" s="2">
        <v>44835</v>
      </c>
      <c r="J99" s="2">
        <v>45199</v>
      </c>
      <c r="K99">
        <v>146293.09</v>
      </c>
    </row>
    <row r="100" spans="1:11" x14ac:dyDescent="0.25">
      <c r="A100" t="str">
        <f>"Z1637727E8"</f>
        <v>Z1637727E8</v>
      </c>
      <c r="B100" t="str">
        <f t="shared" si="3"/>
        <v>06363391001</v>
      </c>
      <c r="C100" t="s">
        <v>16</v>
      </c>
      <c r="D100" t="s">
        <v>252</v>
      </c>
      <c r="E100" t="s">
        <v>31</v>
      </c>
      <c r="F100" s="1" t="s">
        <v>253</v>
      </c>
      <c r="G100" t="s">
        <v>254</v>
      </c>
      <c r="H100">
        <v>1480</v>
      </c>
      <c r="I100" s="2">
        <v>44783</v>
      </c>
      <c r="J100" s="2">
        <v>44831</v>
      </c>
      <c r="K100">
        <v>1480</v>
      </c>
    </row>
    <row r="101" spans="1:11" x14ac:dyDescent="0.25">
      <c r="A101" t="str">
        <f>"Z4037A7C78"</f>
        <v>Z4037A7C78</v>
      </c>
      <c r="B101" t="str">
        <f t="shared" si="3"/>
        <v>06363391001</v>
      </c>
      <c r="C101" t="s">
        <v>16</v>
      </c>
      <c r="D101" t="s">
        <v>255</v>
      </c>
      <c r="E101" t="s">
        <v>31</v>
      </c>
      <c r="F101" s="1" t="s">
        <v>256</v>
      </c>
      <c r="G101" t="s">
        <v>257</v>
      </c>
      <c r="H101">
        <v>2203.7399999999998</v>
      </c>
      <c r="I101" s="2">
        <v>44826</v>
      </c>
      <c r="J101" s="2">
        <v>44826</v>
      </c>
      <c r="K101">
        <v>2203.73</v>
      </c>
    </row>
    <row r="102" spans="1:11" x14ac:dyDescent="0.25">
      <c r="A102" t="str">
        <f>"Z1F37D9694"</f>
        <v>Z1F37D9694</v>
      </c>
      <c r="B102" t="str">
        <f t="shared" si="3"/>
        <v>06363391001</v>
      </c>
      <c r="C102" t="s">
        <v>16</v>
      </c>
      <c r="D102" t="s">
        <v>258</v>
      </c>
      <c r="E102" t="s">
        <v>31</v>
      </c>
      <c r="F102" s="1" t="s">
        <v>133</v>
      </c>
      <c r="G102" t="s">
        <v>134</v>
      </c>
      <c r="H102">
        <v>780</v>
      </c>
      <c r="I102" s="2">
        <v>44830</v>
      </c>
      <c r="J102" s="2">
        <v>44926</v>
      </c>
      <c r="K102">
        <v>0</v>
      </c>
    </row>
    <row r="103" spans="1:11" x14ac:dyDescent="0.25">
      <c r="A103" t="str">
        <f>"Z09382EE49"</f>
        <v>Z09382EE49</v>
      </c>
      <c r="B103" t="str">
        <f t="shared" si="3"/>
        <v>06363391001</v>
      </c>
      <c r="C103" t="s">
        <v>16</v>
      </c>
      <c r="D103" t="s">
        <v>259</v>
      </c>
      <c r="E103" t="s">
        <v>31</v>
      </c>
      <c r="F103" s="1" t="s">
        <v>260</v>
      </c>
      <c r="G103" t="s">
        <v>261</v>
      </c>
      <c r="H103">
        <v>250</v>
      </c>
      <c r="I103" s="2">
        <v>44778</v>
      </c>
      <c r="J103" s="2">
        <v>44778</v>
      </c>
      <c r="K103">
        <v>250</v>
      </c>
    </row>
    <row r="104" spans="1:11" x14ac:dyDescent="0.25">
      <c r="A104" t="str">
        <f>"ZD5377CE1A"</f>
        <v>ZD5377CE1A</v>
      </c>
      <c r="B104" t="str">
        <f t="shared" si="3"/>
        <v>06363391001</v>
      </c>
      <c r="C104" t="s">
        <v>16</v>
      </c>
      <c r="D104" t="s">
        <v>262</v>
      </c>
      <c r="E104" t="s">
        <v>31</v>
      </c>
      <c r="F104" s="1" t="s">
        <v>263</v>
      </c>
      <c r="G104" t="s">
        <v>264</v>
      </c>
      <c r="H104">
        <v>5299.9</v>
      </c>
      <c r="I104" s="2">
        <v>44861</v>
      </c>
      <c r="J104" s="2">
        <v>44887</v>
      </c>
      <c r="K104">
        <v>5299.9</v>
      </c>
    </row>
    <row r="105" spans="1:11" x14ac:dyDescent="0.25">
      <c r="A105" t="str">
        <f>"9428439200"</f>
        <v>9428439200</v>
      </c>
      <c r="B105" t="str">
        <f t="shared" si="3"/>
        <v>06363391001</v>
      </c>
      <c r="C105" t="s">
        <v>16</v>
      </c>
      <c r="D105" t="s">
        <v>265</v>
      </c>
      <c r="E105" t="s">
        <v>18</v>
      </c>
      <c r="F105" s="1" t="s">
        <v>266</v>
      </c>
      <c r="G105" t="s">
        <v>267</v>
      </c>
      <c r="H105">
        <v>47414.44</v>
      </c>
      <c r="I105" s="2">
        <v>44860</v>
      </c>
      <c r="J105" s="2">
        <v>45191</v>
      </c>
      <c r="K105">
        <v>0</v>
      </c>
    </row>
    <row r="106" spans="1:11" x14ac:dyDescent="0.25">
      <c r="A106" t="str">
        <f>"Z4037F9B5B"</f>
        <v>Z4037F9B5B</v>
      </c>
      <c r="B106" t="str">
        <f t="shared" si="3"/>
        <v>06363391001</v>
      </c>
      <c r="C106" t="s">
        <v>16</v>
      </c>
      <c r="D106" t="s">
        <v>268</v>
      </c>
      <c r="E106" t="s">
        <v>18</v>
      </c>
      <c r="F106" s="1" t="s">
        <v>269</v>
      </c>
      <c r="G106" t="s">
        <v>270</v>
      </c>
      <c r="H106">
        <v>15194.85</v>
      </c>
      <c r="I106" s="2">
        <v>44860</v>
      </c>
      <c r="J106" s="2">
        <v>45196</v>
      </c>
      <c r="K106">
        <v>0</v>
      </c>
    </row>
    <row r="107" spans="1:11" x14ac:dyDescent="0.25">
      <c r="A107" t="str">
        <f>"Z3637F9B9A"</f>
        <v>Z3637F9B9A</v>
      </c>
      <c r="B107" t="str">
        <f t="shared" si="3"/>
        <v>06363391001</v>
      </c>
      <c r="C107" t="s">
        <v>16</v>
      </c>
      <c r="D107" t="s">
        <v>271</v>
      </c>
      <c r="E107" t="s">
        <v>18</v>
      </c>
      <c r="F107" s="1" t="s">
        <v>272</v>
      </c>
      <c r="G107" t="s">
        <v>273</v>
      </c>
      <c r="H107">
        <v>2520</v>
      </c>
      <c r="I107" s="2">
        <v>44860</v>
      </c>
      <c r="J107" s="2">
        <v>45223</v>
      </c>
      <c r="K107">
        <v>0</v>
      </c>
    </row>
    <row r="108" spans="1:11" x14ac:dyDescent="0.25">
      <c r="A108" t="str">
        <f>"Z48387AB70"</f>
        <v>Z48387AB70</v>
      </c>
      <c r="B108" t="str">
        <f t="shared" si="3"/>
        <v>06363391001</v>
      </c>
      <c r="C108" t="s">
        <v>16</v>
      </c>
      <c r="D108" t="s">
        <v>274</v>
      </c>
      <c r="E108" t="s">
        <v>18</v>
      </c>
      <c r="F108" s="1" t="s">
        <v>275</v>
      </c>
      <c r="G108" t="s">
        <v>276</v>
      </c>
      <c r="H108">
        <v>2004.8</v>
      </c>
      <c r="I108" s="2">
        <v>44881</v>
      </c>
      <c r="J108" s="2">
        <v>44881</v>
      </c>
      <c r="K108">
        <v>2004.8</v>
      </c>
    </row>
    <row r="109" spans="1:11" x14ac:dyDescent="0.25">
      <c r="A109" t="str">
        <f>"ZCC38A8435"</f>
        <v>ZCC38A8435</v>
      </c>
      <c r="B109" t="str">
        <f t="shared" si="3"/>
        <v>06363391001</v>
      </c>
      <c r="C109" t="s">
        <v>16</v>
      </c>
      <c r="D109" t="s">
        <v>277</v>
      </c>
      <c r="E109" t="s">
        <v>31</v>
      </c>
      <c r="F109" s="1" t="s">
        <v>253</v>
      </c>
      <c r="G109" t="s">
        <v>254</v>
      </c>
      <c r="H109">
        <v>190</v>
      </c>
      <c r="I109" s="2">
        <v>44886</v>
      </c>
      <c r="J109" s="2">
        <v>44911</v>
      </c>
      <c r="K109">
        <v>190</v>
      </c>
    </row>
    <row r="110" spans="1:11" x14ac:dyDescent="0.25">
      <c r="A110" t="str">
        <f>"ZBE387ACD9"</f>
        <v>ZBE387ACD9</v>
      </c>
      <c r="B110" t="str">
        <f t="shared" si="3"/>
        <v>06363391001</v>
      </c>
      <c r="C110" t="s">
        <v>16</v>
      </c>
      <c r="D110" t="s">
        <v>278</v>
      </c>
      <c r="E110" t="s">
        <v>18</v>
      </c>
      <c r="F110" s="1" t="s">
        <v>165</v>
      </c>
      <c r="G110" t="s">
        <v>166</v>
      </c>
      <c r="H110">
        <v>15050</v>
      </c>
      <c r="I110" s="2">
        <v>44873</v>
      </c>
      <c r="J110" s="2">
        <v>45606</v>
      </c>
      <c r="K110">
        <v>0</v>
      </c>
    </row>
    <row r="111" spans="1:11" x14ac:dyDescent="0.25">
      <c r="A111" t="str">
        <f>"Z5238C4E8A"</f>
        <v>Z5238C4E8A</v>
      </c>
      <c r="B111" t="str">
        <f t="shared" si="3"/>
        <v>06363391001</v>
      </c>
      <c r="C111" t="s">
        <v>16</v>
      </c>
      <c r="D111" t="s">
        <v>279</v>
      </c>
      <c r="E111" t="s">
        <v>31</v>
      </c>
      <c r="F111" s="1" t="s">
        <v>280</v>
      </c>
      <c r="G111" t="s">
        <v>281</v>
      </c>
      <c r="H111">
        <v>350</v>
      </c>
      <c r="I111" s="2">
        <v>44895</v>
      </c>
      <c r="J111" s="2">
        <v>44895</v>
      </c>
      <c r="K111">
        <v>350</v>
      </c>
    </row>
    <row r="112" spans="1:11" x14ac:dyDescent="0.25">
      <c r="A112" t="str">
        <f>"Z5838AF708"</f>
        <v>Z5838AF708</v>
      </c>
      <c r="B112" t="str">
        <f t="shared" si="3"/>
        <v>06363391001</v>
      </c>
      <c r="C112" t="s">
        <v>16</v>
      </c>
      <c r="D112" t="s">
        <v>282</v>
      </c>
      <c r="E112" t="s">
        <v>31</v>
      </c>
      <c r="F112" s="1" t="s">
        <v>214</v>
      </c>
      <c r="G112" t="s">
        <v>215</v>
      </c>
      <c r="H112">
        <v>1503</v>
      </c>
      <c r="I112" s="2">
        <v>44917</v>
      </c>
      <c r="J112" s="2">
        <v>44923</v>
      </c>
      <c r="K112">
        <v>1503</v>
      </c>
    </row>
    <row r="113" spans="1:11" x14ac:dyDescent="0.25">
      <c r="A113" t="str">
        <f>"ZC8388C6FA"</f>
        <v>ZC8388C6FA</v>
      </c>
      <c r="B113" t="str">
        <f t="shared" si="3"/>
        <v>06363391001</v>
      </c>
      <c r="C113" t="s">
        <v>16</v>
      </c>
      <c r="D113" t="s">
        <v>283</v>
      </c>
      <c r="E113" t="s">
        <v>31</v>
      </c>
      <c r="F113" s="1" t="s">
        <v>284</v>
      </c>
      <c r="G113" t="s">
        <v>285</v>
      </c>
      <c r="H113">
        <v>1900</v>
      </c>
      <c r="I113" s="2">
        <v>44888</v>
      </c>
      <c r="J113" s="2">
        <v>44889</v>
      </c>
      <c r="K113">
        <v>1900</v>
      </c>
    </row>
    <row r="114" spans="1:11" x14ac:dyDescent="0.25">
      <c r="A114" t="str">
        <f>"Z6A38FE5D3"</f>
        <v>Z6A38FE5D3</v>
      </c>
      <c r="B114" t="str">
        <f t="shared" si="3"/>
        <v>06363391001</v>
      </c>
      <c r="C114" t="s">
        <v>16</v>
      </c>
      <c r="D114" t="s">
        <v>286</v>
      </c>
      <c r="E114" t="s">
        <v>31</v>
      </c>
      <c r="F114" s="1" t="s">
        <v>287</v>
      </c>
      <c r="G114" t="s">
        <v>288</v>
      </c>
      <c r="H114">
        <v>174</v>
      </c>
      <c r="I114" s="2">
        <v>44907</v>
      </c>
      <c r="J114" s="2">
        <v>44926</v>
      </c>
      <c r="K114">
        <v>174</v>
      </c>
    </row>
    <row r="115" spans="1:11" x14ac:dyDescent="0.25">
      <c r="A115" t="str">
        <f>"ZC037E95C1"</f>
        <v>ZC037E95C1</v>
      </c>
      <c r="B115" t="str">
        <f t="shared" si="3"/>
        <v>06363391001</v>
      </c>
      <c r="C115" t="s">
        <v>16</v>
      </c>
      <c r="D115" t="s">
        <v>289</v>
      </c>
      <c r="E115" t="s">
        <v>31</v>
      </c>
      <c r="F115" s="1" t="s">
        <v>290</v>
      </c>
      <c r="G115" t="s">
        <v>291</v>
      </c>
      <c r="H115">
        <v>4700</v>
      </c>
      <c r="I115" s="2">
        <v>44837</v>
      </c>
      <c r="J115" s="2">
        <v>44862</v>
      </c>
      <c r="K115">
        <v>2900</v>
      </c>
    </row>
    <row r="116" spans="1:11" x14ac:dyDescent="0.25">
      <c r="A116" t="str">
        <f>"ZB738AA0DD"</f>
        <v>ZB738AA0DD</v>
      </c>
      <c r="B116" t="str">
        <f t="shared" si="3"/>
        <v>06363391001</v>
      </c>
      <c r="C116" t="s">
        <v>16</v>
      </c>
      <c r="D116" t="s">
        <v>292</v>
      </c>
      <c r="E116" t="s">
        <v>31</v>
      </c>
      <c r="F116" s="1" t="s">
        <v>293</v>
      </c>
      <c r="G116" t="s">
        <v>294</v>
      </c>
      <c r="H116">
        <v>15129</v>
      </c>
      <c r="I116" s="2">
        <v>44924</v>
      </c>
      <c r="J116" s="2">
        <v>46022</v>
      </c>
      <c r="K116">
        <v>0</v>
      </c>
    </row>
    <row r="117" spans="1:11" x14ac:dyDescent="0.25">
      <c r="A117" t="str">
        <f>"Z5338089D4"</f>
        <v>Z5338089D4</v>
      </c>
      <c r="B117" t="str">
        <f t="shared" si="3"/>
        <v>06363391001</v>
      </c>
      <c r="C117" t="s">
        <v>16</v>
      </c>
      <c r="D117" t="s">
        <v>295</v>
      </c>
      <c r="E117" t="s">
        <v>31</v>
      </c>
      <c r="F117" s="1" t="s">
        <v>296</v>
      </c>
      <c r="G117" t="s">
        <v>297</v>
      </c>
      <c r="H117">
        <v>157</v>
      </c>
      <c r="I117" s="2">
        <v>44845</v>
      </c>
      <c r="J117" s="2">
        <v>44865</v>
      </c>
      <c r="K117">
        <v>157</v>
      </c>
    </row>
    <row r="118" spans="1:11" x14ac:dyDescent="0.25">
      <c r="A118" t="str">
        <f>"Z92390E5B9"</f>
        <v>Z92390E5B9</v>
      </c>
      <c r="B118" t="str">
        <f t="shared" si="3"/>
        <v>06363391001</v>
      </c>
      <c r="C118" t="s">
        <v>16</v>
      </c>
      <c r="D118" t="s">
        <v>298</v>
      </c>
      <c r="E118" t="s">
        <v>18</v>
      </c>
      <c r="F118" s="1" t="s">
        <v>275</v>
      </c>
      <c r="G118" t="s">
        <v>276</v>
      </c>
      <c r="H118">
        <v>0</v>
      </c>
      <c r="I118" s="2">
        <v>44916</v>
      </c>
      <c r="J118" s="2">
        <v>44916</v>
      </c>
      <c r="K118">
        <v>1871.28</v>
      </c>
    </row>
    <row r="119" spans="1:11" x14ac:dyDescent="0.25">
      <c r="A119" t="str">
        <f>"95392917F5"</f>
        <v>95392917F5</v>
      </c>
      <c r="B119" t="str">
        <f t="shared" si="3"/>
        <v>06363391001</v>
      </c>
      <c r="C119" t="s">
        <v>16</v>
      </c>
      <c r="D119" t="s">
        <v>299</v>
      </c>
      <c r="E119" t="s">
        <v>18</v>
      </c>
      <c r="F119" s="1" t="s">
        <v>86</v>
      </c>
      <c r="G119" t="s">
        <v>87</v>
      </c>
      <c r="H119">
        <v>0</v>
      </c>
      <c r="I119" s="2">
        <v>45047</v>
      </c>
      <c r="J119" s="2">
        <v>45412</v>
      </c>
      <c r="K119">
        <v>0</v>
      </c>
    </row>
    <row r="120" spans="1:11" x14ac:dyDescent="0.25">
      <c r="A120" t="str">
        <f>"ZB335EE4CB"</f>
        <v>ZB335EE4CB</v>
      </c>
      <c r="B120" t="str">
        <f t="shared" si="3"/>
        <v>06363391001</v>
      </c>
      <c r="C120" t="s">
        <v>16</v>
      </c>
      <c r="D120" t="s">
        <v>300</v>
      </c>
      <c r="E120" t="s">
        <v>50</v>
      </c>
      <c r="H120">
        <v>0</v>
      </c>
      <c r="K120">
        <v>0</v>
      </c>
    </row>
    <row r="121" spans="1:11" x14ac:dyDescent="0.25">
      <c r="A121" t="str">
        <f>"9157311418"</f>
        <v>9157311418</v>
      </c>
      <c r="B121" t="str">
        <f t="shared" si="3"/>
        <v>06363391001</v>
      </c>
      <c r="C121" t="s">
        <v>16</v>
      </c>
      <c r="D121" t="s">
        <v>301</v>
      </c>
      <c r="E121" t="s">
        <v>50</v>
      </c>
      <c r="F121" s="1" t="s">
        <v>302</v>
      </c>
      <c r="G121" t="s">
        <v>303</v>
      </c>
      <c r="H121">
        <v>0</v>
      </c>
      <c r="I121" s="2">
        <v>44692</v>
      </c>
      <c r="J121" s="2">
        <v>45443</v>
      </c>
      <c r="K121">
        <v>0</v>
      </c>
    </row>
    <row r="122" spans="1:11" x14ac:dyDescent="0.25">
      <c r="A122" t="str">
        <f>"Z30392D1FA"</f>
        <v>Z30392D1FA</v>
      </c>
      <c r="B122" t="str">
        <f t="shared" si="3"/>
        <v>06363391001</v>
      </c>
      <c r="C122" t="s">
        <v>16</v>
      </c>
      <c r="D122" t="s">
        <v>304</v>
      </c>
      <c r="E122" t="s">
        <v>31</v>
      </c>
      <c r="F122" s="1" t="s">
        <v>305</v>
      </c>
      <c r="G122" t="s">
        <v>306</v>
      </c>
      <c r="H122">
        <v>2356.3000000000002</v>
      </c>
      <c r="I122" s="2">
        <v>44916</v>
      </c>
      <c r="K122">
        <v>0</v>
      </c>
    </row>
    <row r="123" spans="1:11" x14ac:dyDescent="0.25">
      <c r="A123" t="str">
        <f>"ZE23928765"</f>
        <v>ZE23928765</v>
      </c>
      <c r="B123" t="str">
        <f t="shared" si="3"/>
        <v>06363391001</v>
      </c>
      <c r="C123" t="s">
        <v>16</v>
      </c>
      <c r="D123" t="s">
        <v>307</v>
      </c>
      <c r="E123" t="s">
        <v>31</v>
      </c>
      <c r="F123" s="1" t="s">
        <v>168</v>
      </c>
      <c r="G123" t="s">
        <v>169</v>
      </c>
      <c r="H123">
        <v>6000</v>
      </c>
      <c r="I123" s="2">
        <v>44928</v>
      </c>
      <c r="J123" s="2">
        <v>45287</v>
      </c>
      <c r="K123">
        <v>0</v>
      </c>
    </row>
    <row r="124" spans="1:11" x14ac:dyDescent="0.25">
      <c r="A124" t="str">
        <f>"Z0538AA1E9"</f>
        <v>Z0538AA1E9</v>
      </c>
      <c r="B124" t="str">
        <f t="shared" si="3"/>
        <v>06363391001</v>
      </c>
      <c r="C124" t="s">
        <v>16</v>
      </c>
      <c r="D124" t="s">
        <v>308</v>
      </c>
      <c r="E124" t="s">
        <v>50</v>
      </c>
      <c r="H124">
        <v>0</v>
      </c>
      <c r="K124">
        <v>0</v>
      </c>
    </row>
    <row r="125" spans="1:11" x14ac:dyDescent="0.25">
      <c r="A125" t="str">
        <f>"9452129F97"</f>
        <v>9452129F97</v>
      </c>
      <c r="B125" t="str">
        <f t="shared" si="3"/>
        <v>06363391001</v>
      </c>
      <c r="C125" t="s">
        <v>16</v>
      </c>
      <c r="D125" t="s">
        <v>309</v>
      </c>
      <c r="E125" t="s">
        <v>50</v>
      </c>
      <c r="H125">
        <v>0</v>
      </c>
      <c r="K1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2023-01-30T11:49:27Z</dcterms:created>
  <dcterms:modified xsi:type="dcterms:W3CDTF">2023-01-30T11:49:27Z</dcterms:modified>
</cp:coreProperties>
</file>