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6.0.169.53\share\L7I\dcamm\Analisi e liquidazioni\Amministrazione_trasparente_pubblicazioni\190_Pubblicazioni\2023_31gen\File_pubblicati\"/>
    </mc:Choice>
  </mc:AlternateContent>
  <bookViews>
    <workbookView xWindow="0" yWindow="0" windowWidth="18825" windowHeight="9855"/>
  </bookViews>
  <sheets>
    <sheet name="sardegna" sheetId="1" r:id="rId1"/>
  </sheets>
  <calcPr calcId="0"/>
</workbook>
</file>

<file path=xl/calcChain.xml><?xml version="1.0" encoding="utf-8"?>
<calcChain xmlns="http://schemas.openxmlformats.org/spreadsheetml/2006/main">
  <c r="A3" i="1" l="1"/>
  <c r="B3" i="1"/>
  <c r="A4" i="1"/>
  <c r="B4" i="1"/>
  <c r="A5" i="1"/>
  <c r="B5" i="1"/>
  <c r="A6" i="1"/>
  <c r="B6" i="1"/>
  <c r="A7" i="1"/>
  <c r="B7" i="1"/>
  <c r="A8" i="1"/>
  <c r="B8" i="1"/>
  <c r="A9" i="1"/>
  <c r="B9" i="1"/>
  <c r="A10" i="1"/>
  <c r="B10" i="1"/>
  <c r="A11" i="1"/>
  <c r="B11" i="1"/>
  <c r="A12" i="1"/>
  <c r="B12" i="1"/>
  <c r="A13" i="1"/>
  <c r="B13" i="1"/>
  <c r="A14" i="1"/>
  <c r="B14" i="1"/>
  <c r="A15" i="1"/>
  <c r="B15" i="1"/>
  <c r="A16" i="1"/>
  <c r="B16" i="1"/>
  <c r="A17" i="1"/>
  <c r="B17" i="1"/>
  <c r="A18" i="1"/>
  <c r="B18" i="1"/>
  <c r="A19" i="1"/>
  <c r="B19" i="1"/>
  <c r="A20" i="1"/>
  <c r="B20" i="1"/>
  <c r="A21" i="1"/>
  <c r="B21" i="1"/>
  <c r="A22" i="1"/>
  <c r="B22" i="1"/>
  <c r="A23" i="1"/>
  <c r="B23" i="1"/>
  <c r="A24" i="1"/>
  <c r="B24" i="1"/>
  <c r="A25" i="1"/>
  <c r="B25" i="1"/>
  <c r="A26" i="1"/>
  <c r="B26" i="1"/>
  <c r="A27" i="1"/>
  <c r="B27" i="1"/>
  <c r="A28" i="1"/>
  <c r="B28" i="1"/>
  <c r="A29" i="1"/>
  <c r="B29" i="1"/>
  <c r="A30" i="1"/>
  <c r="B30" i="1"/>
  <c r="A31" i="1"/>
  <c r="B31" i="1"/>
  <c r="A32" i="1"/>
  <c r="B32" i="1"/>
  <c r="A33" i="1"/>
  <c r="B33" i="1"/>
  <c r="A34" i="1"/>
  <c r="B34" i="1"/>
  <c r="A35" i="1"/>
  <c r="B35" i="1"/>
  <c r="A36" i="1"/>
  <c r="B36" i="1"/>
  <c r="A37" i="1"/>
  <c r="B37" i="1"/>
  <c r="A38" i="1"/>
  <c r="B38" i="1"/>
  <c r="A39" i="1"/>
  <c r="B39" i="1"/>
  <c r="A40" i="1"/>
  <c r="B40" i="1"/>
  <c r="A41" i="1"/>
  <c r="B41" i="1"/>
  <c r="A42" i="1"/>
  <c r="B42" i="1"/>
  <c r="A43" i="1"/>
  <c r="B43" i="1"/>
  <c r="A44" i="1"/>
  <c r="B44" i="1"/>
  <c r="A45" i="1"/>
  <c r="B45" i="1"/>
  <c r="A46" i="1"/>
  <c r="B46" i="1"/>
  <c r="A47" i="1"/>
  <c r="B47" i="1"/>
  <c r="A48" i="1"/>
  <c r="B48" i="1"/>
  <c r="A49" i="1"/>
  <c r="B49" i="1"/>
  <c r="A50" i="1"/>
  <c r="B50" i="1"/>
  <c r="A51" i="1"/>
  <c r="B51" i="1"/>
  <c r="A52" i="1"/>
  <c r="B52" i="1"/>
  <c r="A53" i="1"/>
  <c r="B53" i="1"/>
  <c r="A54" i="1"/>
  <c r="B54" i="1"/>
  <c r="A55" i="1"/>
  <c r="B55" i="1"/>
  <c r="A56" i="1"/>
  <c r="B56" i="1"/>
  <c r="A57" i="1"/>
  <c r="B57" i="1"/>
  <c r="A58" i="1"/>
  <c r="B58" i="1"/>
  <c r="A59" i="1"/>
  <c r="B59" i="1"/>
  <c r="A60" i="1"/>
  <c r="B60" i="1"/>
  <c r="A61" i="1"/>
  <c r="B61" i="1"/>
  <c r="A62" i="1"/>
  <c r="B62" i="1"/>
  <c r="A63" i="1"/>
  <c r="B63" i="1"/>
  <c r="A64" i="1"/>
  <c r="B64" i="1"/>
  <c r="A65" i="1"/>
  <c r="B65" i="1"/>
  <c r="A66" i="1"/>
  <c r="B66" i="1"/>
  <c r="A67" i="1"/>
  <c r="B67" i="1"/>
  <c r="A68" i="1"/>
  <c r="B68" i="1"/>
  <c r="A69" i="1"/>
  <c r="B69" i="1"/>
  <c r="A70" i="1"/>
  <c r="B70" i="1"/>
  <c r="A71" i="1"/>
  <c r="B71" i="1"/>
  <c r="A72" i="1"/>
  <c r="B72" i="1"/>
  <c r="A73" i="1"/>
  <c r="B73" i="1"/>
  <c r="A74" i="1"/>
  <c r="B74" i="1"/>
  <c r="A75" i="1"/>
  <c r="B75" i="1"/>
  <c r="A76" i="1"/>
  <c r="B76" i="1"/>
  <c r="A77" i="1"/>
  <c r="B77" i="1"/>
  <c r="A78" i="1"/>
  <c r="B78" i="1"/>
  <c r="A79" i="1"/>
  <c r="B79" i="1"/>
  <c r="A80" i="1"/>
  <c r="B80" i="1"/>
  <c r="A81" i="1"/>
  <c r="B81" i="1"/>
  <c r="A82" i="1"/>
  <c r="B82" i="1"/>
  <c r="A83" i="1"/>
  <c r="B83" i="1"/>
  <c r="A84" i="1"/>
  <c r="B84" i="1"/>
  <c r="A85" i="1"/>
  <c r="B85" i="1"/>
  <c r="A86" i="1"/>
  <c r="B86" i="1"/>
  <c r="A87" i="1"/>
  <c r="B87" i="1"/>
  <c r="A88" i="1"/>
  <c r="B88" i="1"/>
  <c r="A89" i="1"/>
  <c r="B89" i="1"/>
  <c r="A90" i="1"/>
  <c r="B90" i="1"/>
  <c r="A91" i="1"/>
  <c r="B91" i="1"/>
  <c r="A92" i="1"/>
  <c r="B92" i="1"/>
  <c r="A93" i="1"/>
  <c r="B93" i="1"/>
  <c r="A94" i="1"/>
  <c r="B94" i="1"/>
  <c r="A95" i="1"/>
  <c r="B95" i="1"/>
  <c r="A96" i="1"/>
  <c r="B96" i="1"/>
  <c r="A97" i="1"/>
  <c r="B97" i="1"/>
  <c r="A98" i="1"/>
  <c r="B98" i="1"/>
  <c r="A99" i="1"/>
  <c r="B99" i="1"/>
  <c r="A100" i="1"/>
  <c r="B100" i="1"/>
  <c r="A101" i="1"/>
  <c r="B101" i="1"/>
</calcChain>
</file>

<file path=xl/sharedStrings.xml><?xml version="1.0" encoding="utf-8"?>
<sst xmlns="http://schemas.openxmlformats.org/spreadsheetml/2006/main" count="511" uniqueCount="246">
  <si>
    <t>Agenzia delle Entrate</t>
  </si>
  <si>
    <t>CF 06363391001</t>
  </si>
  <si>
    <t>Contratti di forniture, beni e servizi</t>
  </si>
  <si>
    <t>Anno 2022</t>
  </si>
  <si>
    <t>Dati aggiornati al 30-01-2023</t>
  </si>
  <si>
    <t>CIG</t>
  </si>
  <si>
    <t>Codice Fiscale</t>
  </si>
  <si>
    <t>Denominazione</t>
  </si>
  <si>
    <t>Oggetto</t>
  </si>
  <si>
    <t>Procedura di scelta del contraente</t>
  </si>
  <si>
    <t>Elenco operatori invitati a presentare offerte</t>
  </si>
  <si>
    <t>Aggiudicatario</t>
  </si>
  <si>
    <t>Importo di aggiudicazione</t>
  </si>
  <si>
    <t>Data Inizio</t>
  </si>
  <si>
    <t>Data Ultimazione</t>
  </si>
  <si>
    <t>Somme liquidate (al netto dell'IVA)</t>
  </si>
  <si>
    <t>DR Sardegna</t>
  </si>
  <si>
    <t>CONVENZIONE CONSIP ENERGIA ELETTRICA 13 - LOTTO 10 SARDEGNA</t>
  </si>
  <si>
    <t>26-AFFIDAMENTO DIRETTO IN ADESIONE AD ACCORDO QUADRO/CONVENZIONE</t>
  </si>
  <si>
    <t xml:space="preserve">ENEL ENERGIA SPA (CF: 06655971007)
</t>
  </si>
  <si>
    <t>ENEL ENERGIA SPA (CF: 06655971007)</t>
  </si>
  <si>
    <t>Fuel card per rifornimenti carburante per  auto di servizio</t>
  </si>
  <si>
    <t xml:space="preserve">ITALIANA PETROLI SPA (GIÃ  TOTALERG S.P.A.) (CF: 00051570893)
</t>
  </si>
  <si>
    <t>ITALIANA PETROLI SPA (GIÃ  TOTALERG S.P.A.) (CF: 00051570893)</t>
  </si>
  <si>
    <t>OdA 3249076 per fornitura gasolio riscald. per Tempio e Macomer</t>
  </si>
  <si>
    <t xml:space="preserve">TRANSPORT SAS DI TAULA V. &amp; C. (CF: 00446110066)
</t>
  </si>
  <si>
    <t>TRANSPORT SAS DI TAULA V. &amp; C. (CF: 00446110066)</t>
  </si>
  <si>
    <t>OdA 3411615 per gasolio per Tempio e Macomer</t>
  </si>
  <si>
    <t>Minuto mantenimento uffici in uso all'Ade Sardegna - Lotto 1</t>
  </si>
  <si>
    <t>04-PROCEDURA NEGOZIATA SENZA PREVIA PUBBLICAZIONE</t>
  </si>
  <si>
    <t xml:space="preserve">BARRUI ANTONIO (CF: 00723090916)
CARPENTERIA METALLICA JONNY DI CARA GIOVANNI (CF: CRAGNN65H03G207E)
ECO.GE.M.M.A SRL (CF: 02352370924)
EDIL CREA DI CLEMENTE CARDIA (CF: 03452220928)
EDILIZIA LOI DI LOI FABRIZIO SRL (CF: 01696510922)
EFFEMME COSTRUZIONI SRL (CF: 03597790926)
ELYSISTEMI PROJECT SRL (CF: 02944450929)
FRANCESCO RAIS SRL (CF: 02998350926)
I.C.E DI MILIA SIMONE (CF: 02472420922)
ICOM SRL (CF: 02511910909)
IMPRESA DELPIANO (CF: 03589960925)
IMPRESA EDILE CAREDDA GIAMPIERO SRL (CF: 03192700924)
IMPRESA GEOM MANCA ANDREA (CF: 02334260920)
LILLIU STEFANO SRL (CF: 03645940929)
LVS SRL (CF: 02993290929)
MANCA ANGELO EREDI SNC (CF: 02843760923)
NONNIS COSTRUZIONI SRL (CF: 03485930923)
PROGETTO CLIMA SRL (CF: 01144720958)
SARDA CANTIERI 2000 SRL (CF: 00736370958)
SARDINIA SERVICE SAS DI NAPOLITANO LUIGI (CF: 01889360929)
SBC COSTRUZIONI E RISTRUTTURAZIONI SNC DI SERRA (CF: 03660470927)
SCHIRRU OSCAR (CF: 02387280924)
SIRIO SAS DI PISU SIMONA (CF: 02434400921)
ZICCHITTU FRANCESCO SRL (CF: 01996010904)
</t>
  </si>
  <si>
    <t>ELYSISTEMI PROJECT SRL (CF: 02944450929)</t>
  </si>
  <si>
    <t>Minuto mantenimento uffici in uso all'AdE Sardegna - Lotto 2</t>
  </si>
  <si>
    <t xml:space="preserve">BARRUI ANTONIO (CF: 00723090916)
C.F.A SRL (CF: 01175700952)
CARPENTERIA METALLICA JONNY DI CARA GIOVANNI (CF: CRAGNN65H03G207E)
EDIL CREA DI CLEMENTE CARDIA (CF: 03452220928)
ELYSISTEMI PROJECT SRL (CF: 02944450929)
FRANCESCO RAIS SRL (CF: 02998350926)
GHIACCIO SRL (CF: 01200780953)
I.C.E DI MILIA SIMONE (CF: 02472420922)
ICOM SRL (CF: 02511910909)
IMPRESA EDILE CAREDDA GIAMPIERO SRL (CF: 03192700924)
IMPRESA GEOM MANCA ANDREA (CF: 02334260920)
MANCA ANGELO EREDI SNC (CF: 02843760923)
PROGETTO CLIMA SRL (CF: 01144720958)
SARDA CANTIERI 2000 SRL (CF: 00736370958)
SCHIRRU OSCAR (CF: 02387280924)
SIRIO SAS DI PISU SIMONA (CF: 02434400921)
ZICCHITTU FRANCESCO SRL (CF: 01996010904)
</t>
  </si>
  <si>
    <t>Minuto mantenimento uffici in uso all'AdE Sardegna - Lotto 3</t>
  </si>
  <si>
    <t xml:space="preserve">BARRUI ANTONIO (CF: 00723090916)
CARPENTERIA METALLICA JONNY DI CARA GIOVANNI (CF: CRAGNN65H03G207E)
ELYSISTEMI PROJECT SRL (CF: 02944450929)
FRANCESCO RAIS SRL (CF: 02998350926)
GENERAL RAY SRL (CF: 02107820900)
GHIACCIO SRL (CF: 01200780953)
I.C.E DI MILIA SIMONE (CF: 02472420922)
ICOM SRL (CF: 02511910909)
IMPRESA DERUDA LEONARDO (CF: 01183580909)
MANCA ANGELO EREDI SNC (CF: 02843760923)
SARDA CANTIERI 2000 SRL (CF: 00736370958)
SCHIRRU OSCAR (CF: 02387280924)
TARAS QUIRICO SRL (CF: 02184270904)
ZICCHITTU FRANCESCO SRL (CF: 01996010904)
</t>
  </si>
  <si>
    <t>Fornitura arredi a norma per ufficio a ridotto impatto ambientale - Lotto 1 Sedute per ufficio</t>
  </si>
  <si>
    <t xml:space="preserve">ALPAR SYSTEM (CF: 02922660986)
ARCOS ITALIA (CF: 01993190741)
ARES LINE SPA (CF: 03161590249)
ETT DI TORRISI FELICE &amp; C. SAS (CF: 04606020875)
FORMAR CONTRACT SRL (CF: 02722120421)
GO (CF: 08493490018)
MOSCHELLA SEDUTE SRL (CF: 01991400670)
QUADRICA S.R.L. UNIPERSONALE (CF: 02638290920)
QUADRIFOGLIO SISTEMI D'ARREDO SPA (CF: 02301560260)
SMARTOFFICE SRL (CF: 06483910961)
</t>
  </si>
  <si>
    <t>MOSCHELLA SEDUTE SRL (CF: 01991400670)</t>
  </si>
  <si>
    <t>Acquisto gasolio per SP Macomer</t>
  </si>
  <si>
    <t xml:space="preserve">TESTONI SRL (CF: 00060620903)
</t>
  </si>
  <si>
    <t>TESTONI SRL (CF: 00060620903)</t>
  </si>
  <si>
    <t>acquisto gasolio risc per UT Tempio</t>
  </si>
  <si>
    <t>FORNITURA BUONI PASTO ELETTRONICI PER LA DIREZIONE REGIONALE SARDEGNA</t>
  </si>
  <si>
    <t xml:space="preserve">DAY RISTOSERVICE S.P.A. (CF: 03543000370)
</t>
  </si>
  <si>
    <t>DAY RISTOSERVICE S.P.A. (CF: 03543000370)</t>
  </si>
  <si>
    <t>Servizio biennale per la realizzazione di reti locali (cablaggio strutturato) da eseguirsi presso gli Uffici dellâ€™Agenzia delle Entrate in Sardegna</t>
  </si>
  <si>
    <t xml:space="preserve">ELYSISTEMI PROJECT SRL (CF: 02944450929)
TECNOTEL S.R.L. (CF: 02138530908)
</t>
  </si>
  <si>
    <t>TECNOTEL S.R.L. (CF: 02138530908)</t>
  </si>
  <si>
    <t>ODA 5274741 acquisto 20.000 lt. gasolio per COSF e SAM</t>
  </si>
  <si>
    <t>Servizio di pulizia a ridotto impatto ambientale delle sedi dell'Agenzia delle Entrate Sardegna (lotto 7)</t>
  </si>
  <si>
    <t xml:space="preserve">C.R. APPALTI SRL (CF: 04622851006)
</t>
  </si>
  <si>
    <t>C.R. APPALTI SRL (CF: 04622851006)</t>
  </si>
  <si>
    <t>RINNOVO ABBONAMENTO ANNUALE APPALTI E CONTRATTI</t>
  </si>
  <si>
    <t>23-AFFIDAMENTO DIRETTO</t>
  </si>
  <si>
    <t xml:space="preserve">MAGGIOLI S.P.A. (CF: 06188330150)
</t>
  </si>
  <si>
    <t>MAGGIOLI S.P.A. (CF: 06188330150)</t>
  </si>
  <si>
    <t>RDO 2555735 MANUTENZIONE IMPIANTI TERMOIDRAULICI E IDRICO SANITARI CONTRATTO ANNUALE CON OPZIONE DI RINNOVO</t>
  </si>
  <si>
    <t xml:space="preserve">EL.CO. SERVICE PROJECT SRL (CF: 02386400903)
ELYSISTEMI PROJECT SRL (CF: 02944450929)
FRANCESCO RAIS SRL (CF: 02998350926)
IEM SRL INDUSTRIA ELETTROMECCANICA MEDITERRANEA (CF: 03453040929)
SI.CO. INSTALLAZIONI (CF: 03799220920)
STEVA SRL (CF: 01745450922)
</t>
  </si>
  <si>
    <t>RDO 2577943 MANUTENZIONE IMPIANTI ELETTRICI UFFICI SARDEGNA</t>
  </si>
  <si>
    <t xml:space="preserve">E.M.I. IMPIANTI SRL (CF: 02782010926)
ELYSISTEMI PROJECT SRL (CF: 02944450929)
FRANCESCO RAIS SRL (CF: 02998350926)
IEM SRL INDUSTRIA ELETTROMECCANICA MEDITERRANEA (CF: 03453040929)
IMMA SPA (CF: 01041270925)
PINNA IMPIANTI SRL (CF: 03086430927)
SARDA SERVIZI TECNOLOGICI DI OLMETTO &amp; C. (CF: 00570760959)
SI.CO. INSTALLAZIONI (CF: 03799220920)
TEPOR SPA (CF: 00511500928)
</t>
  </si>
  <si>
    <t>IEM SRL INDUSTRIA ELETTROMECCANICA MEDITERRANEA (CF: 03453040929)</t>
  </si>
  <si>
    <t>ODA 5949601 EE18 L 7 fornitura energia elettrica uffici AdE in Sardegna</t>
  </si>
  <si>
    <t>ODA 849825 fornitura buoni pasto elettronici a uffici AdE Sardegna</t>
  </si>
  <si>
    <t xml:space="preserve">REPAS LUNCH COUPON SRL (CF: 08122660585)
</t>
  </si>
  <si>
    <t>REPAS LUNCH COUPON SRL (CF: 08122660585)</t>
  </si>
  <si>
    <t>SERVIZIO DI VIGILANZA PRIVATA</t>
  </si>
  <si>
    <t xml:space="preserve">ALARM SYSTEM S.R.L. (CF: 01100020922)
COOPSERVICE S.COOP.P.A. (CF: 00310180351)
</t>
  </si>
  <si>
    <t>COOPSERVICE S.COOP.P.A. (CF: 00310180351)</t>
  </si>
  <si>
    <t>Servizio di conduzione e manutenzione degli impianti antincendio da eseguirsi presso gli uffici dellâ€™Agenzia delle Entrate in Sardegna</t>
  </si>
  <si>
    <t xml:space="preserve">ARDE ANTINCENDIO (CF: 02817010925)
ELYSISTEMI PROJECT SRL (CF: 02944450929)
FRANCESCO RAIS SRL (CF: 02998350926)
</t>
  </si>
  <si>
    <t>FRANCESCO RAIS SRL (CF: 02998350926)</t>
  </si>
  <si>
    <t>Servizio di conduzione e manutenzione degli impianti elevatori presso gli uffici dell'Agenzia delle Entrate in Sardegna</t>
  </si>
  <si>
    <t xml:space="preserve">GEMA LIFT SERVICE SRLS (CF: 03631950924)
KONE SPA (CF: 05069070158)
MASPERO ELEVATORI S.P.A. (CF: 03423180136)
OTIS SERVIZI SRL (CF: 01729590032)
SCHINDLER SPA (CF: 00842990152)
THYSSENKRUPP ELEVATORI ITALIA SPA (CF: 03702760962)
VINICIO PES E PAOLOTTI ANNA (CF: 00192520922)
</t>
  </si>
  <si>
    <t>THYSSENKRUPP ELEVATORI ITALIA SPA (CF: 03702760962)</t>
  </si>
  <si>
    <t>CONTRATTO ESECUTIVO BNL</t>
  </si>
  <si>
    <t xml:space="preserve">BANCA NAZIONALE DEL LAVORO SPA (CF: 09339391006)
</t>
  </si>
  <si>
    <t>BANCA NAZIONALE DEL LAVORO SPA (CF: 09339391006)</t>
  </si>
  <si>
    <t>ENERGIA ELETTRICA IN REGIME DI SALVAGUARDIA</t>
  </si>
  <si>
    <t xml:space="preserve">A2A ENERGIA (CF: 12883420155)
</t>
  </si>
  <si>
    <t>A2A ENERGIA (CF: 12883420155)</t>
  </si>
  <si>
    <t>CONTRATTO ESECUTIVO SERVIZIO DI FACCHINAGGIO INTERNO ED ESTERNO - LOTTO  11 SARDEGNA</t>
  </si>
  <si>
    <t xml:space="preserve">SANTA BRIGIDA SOCIETA COOP.VA PER AZIONI (CF: 04161790631)
</t>
  </si>
  <si>
    <t>SANTA BRIGIDA SOCIETA COOP.VA PER AZIONI (CF: 04161790631)</t>
  </si>
  <si>
    <t>ABBONAMENTO ON LINE APPALTI E CONTRATTI ACADEMY</t>
  </si>
  <si>
    <t>Formazione obbligatoria dei lavoratori ex TU n. 81/2008 e s.m.i. anno 2021 TD N. 1703357</t>
  </si>
  <si>
    <t xml:space="preserve">IANNAS SRL (CF: 03601620929)
</t>
  </si>
  <si>
    <t>IANNAS SRL (CF: 03601620929)</t>
  </si>
  <si>
    <t>Pubblicaz. avviso su La Nuova Sardegna</t>
  </si>
  <si>
    <t xml:space="preserve">A. MANZONI &amp; C. S.P.A. (CF: 04705810150)
</t>
  </si>
  <si>
    <t>A. MANZONI &amp; C. S.P.A. (CF: 04705810150)</t>
  </si>
  <si>
    <t>TD 1841309 STIPULA CONTRATTO FORNITURA TONER</t>
  </si>
  <si>
    <t xml:space="preserve">CARTARIA VALDY (CF: 01543240921)
</t>
  </si>
  <si>
    <t>CARTARIA VALDY (CF: 01543240921)</t>
  </si>
  <si>
    <t>ODA 6247052 Noleggio fotocopiatori Conv. Consip ed. 32 lotto 3</t>
  </si>
  <si>
    <t xml:space="preserve">ITD SOLUTIONS SPA (CF: 05773090013)
</t>
  </si>
  <si>
    <t>ITD SOLUTIONS SPA (CF: 05773090013)</t>
  </si>
  <si>
    <t>PUBBLICAZIONE ESTRATTI DI BANDI PER RICERCA IMMOBILIARE SU LA REPUBBLICA TD 1944301</t>
  </si>
  <si>
    <t>Servizio di assistenza generica di cantiere per lâ€™esecuzione di indagini tecniche sullâ€™edificio sede dellâ€™UT di Sanluri â€“TD 1886532</t>
  </si>
  <si>
    <t xml:space="preserve">GLOBAL SOCIETA' COOPERATIVA SOCIALE (CF: 03016380929)
</t>
  </si>
  <si>
    <t>GLOBAL SOCIETA' COOPERATIVA SOCIALE (CF: 03016380929)</t>
  </si>
  <si>
    <t>Fornitura materiale di cancelleria â€“ Convenzione Sardegna CAT -Ordinativo di fornitura n. 9930</t>
  </si>
  <si>
    <t xml:space="preserve">ERREBIAN SPA (CF: 08397890586)
</t>
  </si>
  <si>
    <t>ERREBIAN SPA (CF: 08397890586)</t>
  </si>
  <si>
    <t>Valutazione sicurezza strutturale dellâ€™edificio sede dellâ€™Ufficio Territoriale di Sanluri</t>
  </si>
  <si>
    <t xml:space="preserve">ING. CARLO LOCCI (CF: LCCCRL74H14B354Y)
</t>
  </si>
  <si>
    <t>ING. CARLO LOCCI (CF: LCCCRL74H14B354Y)</t>
  </si>
  <si>
    <t>Affidamento indagini strutturali di supporto alla valutazione della sicurezza strutturale della Sede dellâ€™Ufficio Territoriale di Sanluri TD n. 1852680</t>
  </si>
  <si>
    <t xml:space="preserve">TECNICA PROVE S.R.L. (CF: 03079670927)
</t>
  </si>
  <si>
    <t>TECNICA PROVE S.R.L. (CF: 03079670927)</t>
  </si>
  <si>
    <t>Sanificazione locali sede Direzione provinciale di Cagliari</t>
  </si>
  <si>
    <t xml:space="preserve">ROMA INTEGRAL SYSTEMS SRL (CF: 12830361007)
</t>
  </si>
  <si>
    <t>ROMA INTEGRAL SYSTEMS SRL (CF: 12830361007)</t>
  </si>
  <si>
    <t>Sanificazione locali nelle sedi della Dp di Nuoro e di Sassari</t>
  </si>
  <si>
    <t>Sanificazione locali sede U.T. Tempio Pausania</t>
  </si>
  <si>
    <t>SERVIZIO DI RECEPTION PER LA DIREZIONE REGIONALE DELLA SARDEGNA</t>
  </si>
  <si>
    <t xml:space="preserve">FANTASTIC SECURITY GROUP SRL (CF: 04810341216)
</t>
  </si>
  <si>
    <t>FANTASTIC SECURITY GROUP SRL (CF: 04810341216)</t>
  </si>
  <si>
    <t>Sanificazione locali sede Dp di Cagliari - OdL n. 22</t>
  </si>
  <si>
    <t>Sanificazione locali sede Dp di Orsitano - OdL n. 23</t>
  </si>
  <si>
    <t>Sanificazione locali sede U.T. Olbia - OdL n. 24</t>
  </si>
  <si>
    <t>Sanificazione locali U.P.T. Nuoro - OdL 25</t>
  </si>
  <si>
    <t>Sanificazione locali sedi Dr e Dp Caglairi - ODL 26</t>
  </si>
  <si>
    <t>Sanificazione locali sede Dp di Sassari - ODL 27</t>
  </si>
  <si>
    <t>Sanificazione locali sede U.P.T. Oristano - ODL 28</t>
  </si>
  <si>
    <t>FORNITURA E MESSA IN SERVIZIO DI N. 15 DISPOSTIVI AUTOMATICI PER IL CONTROLLO DEGLI ACCESSI MEDIANTE LA VALIDAZIONE DELLA CERTIFICAZIONE VERDE (GREEN PASS) DA DESTINARE ALLE SEDI DEGLI UFFICI DIREZIONE REGIONALE SARDEGNA DELLA AGENZIA DELLE ENTRATE</t>
  </si>
  <si>
    <t xml:space="preserve">ALARM SYSTEM S.R.L. (CF: 01100020922)
</t>
  </si>
  <si>
    <t>ALARM SYSTEM S.R.L. (CF: 01100020922)</t>
  </si>
  <si>
    <t>FORNITURA E INSTALLAZIONE TARGA COMMEMORATIVA</t>
  </si>
  <si>
    <t xml:space="preserve">UDELLA SPORT (CF: 01693110924)
</t>
  </si>
  <si>
    <t>UDELLA SPORT (CF: 01693110924)</t>
  </si>
  <si>
    <t>GASOLIO PER UT TEMPIO 4.000 LT</t>
  </si>
  <si>
    <t>Sanificazione locali sedi U.P.T. Cagliari, Dp Cagliari, U.T. Sanluri</t>
  </si>
  <si>
    <t>Sanificazione locali sede Dp Sassari - ODL n. 31</t>
  </si>
  <si>
    <t>Prelievo, trasporto e smaltimento di arredi fuori uso Sede SP Alghero TD 2054900</t>
  </si>
  <si>
    <t xml:space="preserve">GLOBAL SOCIETA' COOPERATIVA SOCIALE (CF: 03016380929)
IP IMPRESA SERVIZI SRL (CF: 01174050953)
WASTE &amp; SOLUTION (CF: FNNLSN77M21B354S)
</t>
  </si>
  <si>
    <t>IP IMPRESA SERVIZI SRL (CF: 01174050953)</t>
  </si>
  <si>
    <t>Stampa e installazione vetrofanie prenotazione in videochiamata TD 2039662</t>
  </si>
  <si>
    <t xml:space="preserve">LITOTIPOGRAFIA TRUDU S.R.L. (CF: 02355990926)
</t>
  </si>
  <si>
    <t>LITOTIPOGRAFIA TRUDU S.R.L. (CF: 02355990926)</t>
  </si>
  <si>
    <t>Acquisto pezzi mobili millesimo 2022</t>
  </si>
  <si>
    <t xml:space="preserve">ISTITUTO POLIGRAFICO E ZECCA DELLO STATO (CF: 00399810589)
</t>
  </si>
  <si>
    <t>ISTITUTO POLIGRAFICO E ZECCA DELLO STATO (CF: 00399810589)</t>
  </si>
  <si>
    <t xml:space="preserve">Servizio di pulizia e igiene ambientale degli uffici dell'AdE - Esecuzione anticipata  </t>
  </si>
  <si>
    <t xml:space="preserve">MERANESE SERVIZI SPA (CF: 01648280210)
</t>
  </si>
  <si>
    <t>MERANESE SERVIZI SPA (CF: 01648280210)</t>
  </si>
  <si>
    <t>Servizio di Stampa e distribuzione di dÃ©pliant pieghevoli Nuovi servizi in Videochiamata</t>
  </si>
  <si>
    <t xml:space="preserve">LITOTIPOGRAFIA TROIS ANTONIO DI COSTANTINO TROIS E C . S.A.S. (CF: 00007290927)
LITOTIPOGRAFIA TRUDU S.R.L. (CF: 02355990926)
</t>
  </si>
  <si>
    <t>Fornitura di n. 500 mascherine FFP2 per la DP di OR</t>
  </si>
  <si>
    <t xml:space="preserve">POLONORD ADESTE (CF: 02052230394)
</t>
  </si>
  <si>
    <t>POLONORD ADESTE (CF: 02052230394)</t>
  </si>
  <si>
    <t>Assunzione incarico di CTP esperto grafologo</t>
  </si>
  <si>
    <t xml:space="preserve">ALESSANDRO CAPRA (CF: CPRLSN73R24B354V)
</t>
  </si>
  <si>
    <t>ALESSANDRO CAPRA (CF: CPRLSN73R24B354V)</t>
  </si>
  <si>
    <t>RINNOVO ABB. ANNUALE LA NUOVA SARDEGNA 2021-22</t>
  </si>
  <si>
    <t xml:space="preserve">GEDI DIGITAL SRL (CF: 06979891006)
</t>
  </si>
  <si>
    <t>GEDI DIGITAL SRL (CF: 06979891006)</t>
  </si>
  <si>
    <t>Abbonamento annuale online a L'unione Sarda</t>
  </si>
  <si>
    <t xml:space="preserve">L'UNIONE SARDA SPA (CF: 01687830925)
</t>
  </si>
  <si>
    <t>L'UNIONE SARDA SPA (CF: 01687830925)</t>
  </si>
  <si>
    <t>FORNITURA MASCHERINE FFP2 PER TUTTE LE SEDI â€“ ODA 6787844</t>
  </si>
  <si>
    <t>CONTRATTO ESECUTIVO PER LA FORNITURA DI TONER ORIGINALE PER GLI UFFICI DELLA SARDEGNA</t>
  </si>
  <si>
    <t xml:space="preserve">ECO LASER INFORMATICA SRL (CF: 04427081007)
</t>
  </si>
  <si>
    <t>ECO LASER INFORMATICA SRL (CF: 04427081007)</t>
  </si>
  <si>
    <t>Fornitura kit di ripristino cassette pronto soccorso sedi DPCA e DRE</t>
  </si>
  <si>
    <t xml:space="preserve">FARMA SERVICES SRL (CF: 01310370554)
</t>
  </si>
  <si>
    <t>FARMA SERVICES SRL (CF: 01310370554)</t>
  </si>
  <si>
    <t>CONTRATTO ESECUTIVO FORNITURA CARTA IN RISME LOTTO 13 - SARDEGNA</t>
  </si>
  <si>
    <t xml:space="preserve">VALSECCHI CANCELLERIA SRL (CF: 09521810961)
</t>
  </si>
  <si>
    <t>VALSECCHI CANCELLERIA SRL (CF: 09521810961)</t>
  </si>
  <si>
    <t>Corsi formazione obbligatoria in materia di di gestione dellâ€™emergenza rivolta a dirigenti e POER della DRE (Primo soccorso, antincendio, BLSD) TD 3034288</t>
  </si>
  <si>
    <t>Taglio erba e smaltimento materiale di risulta c/o immobile sede SAM e COSF</t>
  </si>
  <si>
    <t xml:space="preserve">VERDE PIU' DI CHIARA MURGIONI &amp; C. SNC (CF: 03610930921)
</t>
  </si>
  <si>
    <t>VERDE PIU' DI CHIARA MURGIONI &amp; C. SNC (CF: 03610930921)</t>
  </si>
  <si>
    <t>Servizio di verifica periodica degli impianti elettrici di messa a terra da eseguirsi presso la sede degli uffici della Direzione Regionale della Sardegna e del SAM-COSF dellâ€™Agenzia delle Entrate</t>
  </si>
  <si>
    <t xml:space="preserve">AUTOMATOS SRL (CF: 02865050922)
</t>
  </si>
  <si>
    <t>AUTOMATOS SRL (CF: 02865050922)</t>
  </si>
  <si>
    <t>Fornitura gel disinfettante in flaconi da 100ml per attivitÃ  esterne ODA 6851991</t>
  </si>
  <si>
    <t xml:space="preserve">PASSION SRL (CF: 09606060961)
</t>
  </si>
  <si>
    <t>PASSION SRL (CF: 09606060961)</t>
  </si>
  <si>
    <t>Servizio di prelievo, carico, trasporto e smaltimento di carta da macero presso la Direzione Provinciale di Sassari e l'Ufficio Territoriale di Olbia TD 3088169</t>
  </si>
  <si>
    <t xml:space="preserve">WASTE &amp; SOLUTION (CF: FNNLSN77M21B354S)
</t>
  </si>
  <si>
    <t>WASTE &amp; SOLUTION (CF: FNNLSN77M21B354S)</t>
  </si>
  <si>
    <t>Servizio di prelievo, carico, separazione per materia e trasporto a smaltimento o riciclo di arredi fuori uso giacenti presso la  Direzione Provinciale di oristano TD 3114422</t>
  </si>
  <si>
    <t xml:space="preserve">RIFIUTI &amp; SOLUZIONI SRLS (CF: 03871710921)
</t>
  </si>
  <si>
    <t>RIFIUTI &amp; SOLUZIONI SRLS (CF: 03871710921)</t>
  </si>
  <si>
    <t>CONVENZIONE EE19 LOTTO 7 PER LA FORNTURA DI ENERGIA ELETTRICA PER GLI UFFICI ADE  DELLA SARDEGNA</t>
  </si>
  <si>
    <t>Fornitura cancelleria ad uso ufficio per DPCA e DRE in adesione a Contratto Quadro SARDEGNA CAT - ODF 12198</t>
  </si>
  <si>
    <t>Servizio di trasporto necessario per il successivo montaggio della fornitura di sedute operative destinate alla sede della Direzione Provinciale di Nuoro depositate presso la sede di Cagliari</t>
  </si>
  <si>
    <t xml:space="preserve">LIA SRLS (CF: 04011090927)
</t>
  </si>
  <si>
    <t>LIA SRLS (CF: 04011090927)</t>
  </si>
  <si>
    <t>Servizio di manutenzione ordinaria impianti compattabili Blockfire installati presso la DP di Sassari e riparazione guasto su di tre carrelli</t>
  </si>
  <si>
    <t xml:space="preserve">LO GIUDICE MERFORI SRL (CF: 03705240822)
</t>
  </si>
  <si>
    <t>LO GIUDICE MERFORI SRL (CF: 03705240822)</t>
  </si>
  <si>
    <t>Fornitura e installazione di scaffalature metalliche da destinare alla nuova sede della Direzione Provinciale di Nuoro</t>
  </si>
  <si>
    <t xml:space="preserve">METALSISTEM SARDEGNA SRL (CF: 01758230906)
</t>
  </si>
  <si>
    <t>METALSISTEM SARDEGNA SRL (CF: 01758230906)</t>
  </si>
  <si>
    <t>Fornitura arredi direzionali per la nuova sede della Direzione Provinciale di Nuoro TD 3080339</t>
  </si>
  <si>
    <t xml:space="preserve">QUADRIFOGLIO SISTEMI D'ARREDO SPA (CF: 02301560260)
</t>
  </si>
  <si>
    <t>QUADRIFOGLIO SISTEMI D'ARREDO SPA (CF: 02301560260)</t>
  </si>
  <si>
    <t>Servizio di trasloco di arredi dalla sede di Cagliari alla sede di Nuoro</t>
  </si>
  <si>
    <t xml:space="preserve">BELFIORI TRASLOCHI DI BELFIORI ALESSIA (CF: BLFLSS80L41B354K)
</t>
  </si>
  <si>
    <t>BELFIORI TRASLOCHI DI BELFIORI ALESSIA (CF: BLFLSS80L41B354K)</t>
  </si>
  <si>
    <t>PROGETTO EDUFIN 2022 CAMPAGNA DI INFORMAZIONE A CURA DI  ADE</t>
  </si>
  <si>
    <t xml:space="preserve">PLUSS  SRL (CF: 02225020185)
</t>
  </si>
  <si>
    <t>PLUSS  SRL (CF: 02225020185)</t>
  </si>
  <si>
    <t>Acquisto materiale per la campagna EDUFIN 2022</t>
  </si>
  <si>
    <t xml:space="preserve">F.LLI CABONI SRL (CF: 02168310924)
</t>
  </si>
  <si>
    <t>F.LLI CABONI SRL (CF: 02168310924)</t>
  </si>
  <si>
    <t>Fornitura di n. 4 batterie GEB222 Battery int. Li-Ion 7.2V/5800mAh per strumentazione GPS in dotazione alla DP di Cagliari</t>
  </si>
  <si>
    <t xml:space="preserve">LEICA GEOSYSTEMS SPA (CF: 12090330155)
</t>
  </si>
  <si>
    <t>LEICA GEOSYSTEMS SPA (CF: 12090330155)</t>
  </si>
  <si>
    <t>Fornitura e installazione controllo accessi per ex CDS Cagliari, DP Sassari, UT Tempio</t>
  </si>
  <si>
    <t xml:space="preserve">PASSAMONTI S.R.L. (CF: 00164900920)
</t>
  </si>
  <si>
    <t>PASSAMONTI S.R.L. (CF: 00164900920)</t>
  </si>
  <si>
    <t>OA 6992634 FORNITURA BUONI PASTO ELE.I PER GLI UFFICI AdE PRESENTI IN SARDEGNA</t>
  </si>
  <si>
    <t>Servizio di Trasloco delle due sedi della Direzione Provinciale di Nuoro nella nuova sede di via Pertini</t>
  </si>
  <si>
    <t xml:space="preserve">COOP SARDA SERVICE - SOC. COOPERATIVA (CF: 02500790908)
CRC TRANSPORT DI CLAUDIO PIRAS &amp; C. SNC (CF: 01715380901)
IP IMPRESA SERVIZI SRL (CF: 01174050953)
MELIS &amp; C. SERVICE COOP. ARL (CF: 01743010900)
SANTA BRIGIDA SOCIETA COOP.VA PER AZIONI (CF: 04161790631)
SCALA ENTERPRISE S.R.L. (CF: 05594340639)
TERRANOA SERVICE SRL (CF: 02073120905)
TRASLOCHI DE ROBERTIS SRL (CF: 07632210725)
TRASLOCHI F.LLI MILANO &amp; C. S.C.A.R.L. (CF: 02492600040)
TRASLOCHI SCABELLI GROUPS SRL (CF: 03540190984)
</t>
  </si>
  <si>
    <t>Contratto esecutivo per la fornitura di toner rig. agli uffici AdE della Sardegna</t>
  </si>
  <si>
    <t>FORNITURA BARRIERE PARAFIATO PER LA SEDE DELLA DIREZIONE REGIONALE</t>
  </si>
  <si>
    <t xml:space="preserve">CO. &amp; BI. SRL (CF: 02085540926)
</t>
  </si>
  <si>
    <t>CO. &amp; BI. SRL (CF: 02085540926)</t>
  </si>
  <si>
    <t>Fornitura materiale vario di cancelleria per la sede dellâ€™UPT di Cagliari ODF SCAT N. 12636</t>
  </si>
  <si>
    <t>Fornitura allunghi dattilo sospeso per integrazione arredi nuova sede DP Nuoro</t>
  </si>
  <si>
    <t>ODA7020208 PER FORNITURA GASOLIO RISC PER COP/CAM  E UT TEMPIO</t>
  </si>
  <si>
    <t>Servizio di manutenzione ordinaria e riparazione degli archivi compattabili installati presso la sede della Direzione Regionale della Sardegna</t>
  </si>
  <si>
    <t xml:space="preserve">IP IMPRESA SERVIZI SRL (CF: 01174050953)
</t>
  </si>
  <si>
    <t>Fornitura e posa in opera di un impianto antintrusione per la nuova sede della Direzione Provinciale di Nuoro dellâ€™Agenzia delle Entrate</t>
  </si>
  <si>
    <t>Fornitura materiale vario di cancelleria VARIE SEDI</t>
  </si>
  <si>
    <t>Contratto biennale per l fornitura di timbri in gomma personalizzati per gli uffici AdE della Sardegna</t>
  </si>
  <si>
    <t xml:space="preserve">TIMBRIFICIO FABRIZIO TROIS (CF: 02307910923)
</t>
  </si>
  <si>
    <t>TIMBRIFICIO FABRIZIO TROIS (CF: 02307910923)</t>
  </si>
  <si>
    <t>SMALTIMENTO MATERIALE INFORMATICO (ESCLUSI MONITOR) DALLA DP SASSARI</t>
  </si>
  <si>
    <t>KIT DI RIPRISTINO PER CASSETTE DI PRONTO SOCCORSO PER LA DP OR</t>
  </si>
  <si>
    <t>ACCORDO QUADRO FORNITURA DPI- LOTTO 5 VISIERE</t>
  </si>
  <si>
    <t xml:space="preserve">SAFE S.R.L. (CF: 01604520989)
</t>
  </si>
  <si>
    <t>SAFE S.R.L. (CF: 01604520989)</t>
  </si>
  <si>
    <t>SERVIZI DI CONDUZIONE, PRESIDIO E MANUTENZIONE PROGRAMMATA E NON PROGRAMMATA PER GLI IMPIANTI TECNOLOGICI IN USO PRESSO GLI IMMOBILI DELLâ€™AGENZIA DELLE ENTRATE OLTRE MINUTO MANTENIMENTO EDILE. LOTTO N. 10 (SARDEGNA)</t>
  </si>
  <si>
    <t xml:space="preserve">TEPOR SPA (CF: 00511500928)
</t>
  </si>
  <si>
    <t>TEPOR SPA (CF: 00511500928)</t>
  </si>
  <si>
    <t>TONER ED ALTRO MATERIALE DI CONSUMO</t>
  </si>
  <si>
    <t xml:space="preserve">ECO LASER INFORMATICA SRL (CF: 04427081007)
ERREBIAN SPA (CF: 08397890586)
LYRECO ITALIA SRL (CF: 11582010150)
</t>
  </si>
  <si>
    <t>FORNITUIRA E CONSEGNA TIMBRO SIGILLO E PEZZI MOBILI MILL.MO 2023</t>
  </si>
  <si>
    <t>Affidamento del servizio di consulenza tecnica di parte a favore del dott. Primavera nellâ€™ambito della causa giuslavoristica RG 1492.</t>
  </si>
  <si>
    <t xml:space="preserve">PRIMAVERA DIEGO (CF: PRMDGI77C01B354L)
</t>
  </si>
  <si>
    <t>PRIMAVERA DIEGO (CF: PRMDGI77C01B354L)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</si>
</sst>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
    <xf numFmtId="0" fontId="0" fillId="0" borderId="0" xfId="0"/>
    <xf numFmtId="0" fontId="0" fillId="0" borderId="0" xfId="0" applyAlignment="1">
      <alignment wrapText="1"/>
    </xf>
    <xf numFmtId="14" fontId="0" fillId="0" borderId="0" xfId="0" applyNumberFormat="1"/>
  </cellXfs>
  <cellStyles count="42">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tabSelected="1" workbookViewId="0"/>
  </sheetViews>
  <sheetFormatPr defaultRowHeight="15" x14ac:dyDescent="0.25"/>
  <sheetData>
    <row r="1" spans="1:11" x14ac:dyDescent="0.25">
      <c r="A1" t="s">
        <v>0</v>
      </c>
      <c r="B1" t="s">
        <v>1</v>
      </c>
      <c r="C1" t="s">
        <v>2</v>
      </c>
      <c r="D1" t="s">
        <v>3</v>
      </c>
      <c r="E1" t="s">
        <v>4</v>
      </c>
    </row>
    <row r="2" spans="1:11" x14ac:dyDescent="0.25">
      <c r="A2" t="s">
        <v>5</v>
      </c>
      <c r="B2" t="s">
        <v>6</v>
      </c>
      <c r="C2" t="s">
        <v>7</v>
      </c>
      <c r="D2" t="s">
        <v>8</v>
      </c>
      <c r="E2" t="s">
        <v>9</v>
      </c>
      <c r="F2" t="s">
        <v>10</v>
      </c>
      <c r="G2" t="s">
        <v>11</v>
      </c>
      <c r="H2" t="s">
        <v>12</v>
      </c>
      <c r="I2" t="s">
        <v>13</v>
      </c>
      <c r="J2" t="s">
        <v>14</v>
      </c>
      <c r="K2" t="s">
        <v>15</v>
      </c>
    </row>
    <row r="3" spans="1:11" x14ac:dyDescent="0.25">
      <c r="A3" t="str">
        <f>"6698973765"</f>
        <v>6698973765</v>
      </c>
      <c r="B3" t="str">
        <f t="shared" ref="B3:B34" si="0">"06363391001"</f>
        <v>06363391001</v>
      </c>
      <c r="C3" t="s">
        <v>16</v>
      </c>
      <c r="D3" t="s">
        <v>17</v>
      </c>
      <c r="E3" t="s">
        <v>18</v>
      </c>
      <c r="F3" s="1" t="s">
        <v>19</v>
      </c>
      <c r="G3" t="s">
        <v>20</v>
      </c>
      <c r="H3">
        <v>0</v>
      </c>
      <c r="I3" s="2">
        <v>42583</v>
      </c>
      <c r="J3" s="2">
        <v>42948</v>
      </c>
      <c r="K3">
        <v>1494434.52</v>
      </c>
    </row>
    <row r="4" spans="1:11" x14ac:dyDescent="0.25">
      <c r="A4" t="str">
        <f>"Z711986B4A"</f>
        <v>Z711986B4A</v>
      </c>
      <c r="B4" t="str">
        <f t="shared" si="0"/>
        <v>06363391001</v>
      </c>
      <c r="C4" t="s">
        <v>16</v>
      </c>
      <c r="D4" t="s">
        <v>21</v>
      </c>
      <c r="E4" t="s">
        <v>18</v>
      </c>
      <c r="F4" s="1" t="s">
        <v>22</v>
      </c>
      <c r="G4" t="s">
        <v>23</v>
      </c>
      <c r="H4">
        <v>0</v>
      </c>
      <c r="I4" s="2">
        <v>42481</v>
      </c>
      <c r="J4" s="2">
        <v>43396</v>
      </c>
      <c r="K4">
        <v>3190.82</v>
      </c>
    </row>
    <row r="5" spans="1:11" x14ac:dyDescent="0.25">
      <c r="A5" t="str">
        <f>"Z781BBEB2E"</f>
        <v>Z781BBEB2E</v>
      </c>
      <c r="B5" t="str">
        <f t="shared" si="0"/>
        <v>06363391001</v>
      </c>
      <c r="C5" t="s">
        <v>16</v>
      </c>
      <c r="D5" t="s">
        <v>24</v>
      </c>
      <c r="E5" t="s">
        <v>18</v>
      </c>
      <c r="F5" s="1" t="s">
        <v>25</v>
      </c>
      <c r="G5" t="s">
        <v>26</v>
      </c>
      <c r="H5">
        <v>0</v>
      </c>
      <c r="I5" s="2">
        <v>42671</v>
      </c>
      <c r="J5" s="2">
        <v>42681</v>
      </c>
      <c r="K5">
        <v>3039.76</v>
      </c>
    </row>
    <row r="6" spans="1:11" x14ac:dyDescent="0.25">
      <c r="A6" t="str">
        <f>"Z171CA8027"</f>
        <v>Z171CA8027</v>
      </c>
      <c r="B6" t="str">
        <f t="shared" si="0"/>
        <v>06363391001</v>
      </c>
      <c r="C6" t="s">
        <v>16</v>
      </c>
      <c r="D6" t="s">
        <v>27</v>
      </c>
      <c r="E6" t="s">
        <v>18</v>
      </c>
      <c r="F6" s="1" t="s">
        <v>25</v>
      </c>
      <c r="G6" t="s">
        <v>26</v>
      </c>
      <c r="H6">
        <v>0</v>
      </c>
      <c r="I6" s="2">
        <v>42726</v>
      </c>
      <c r="J6" s="2">
        <v>42732</v>
      </c>
      <c r="K6">
        <v>0</v>
      </c>
    </row>
    <row r="7" spans="1:11" x14ac:dyDescent="0.25">
      <c r="A7" t="str">
        <f>"7421576E3F"</f>
        <v>7421576E3F</v>
      </c>
      <c r="B7" t="str">
        <f t="shared" si="0"/>
        <v>06363391001</v>
      </c>
      <c r="C7" t="s">
        <v>16</v>
      </c>
      <c r="D7" t="s">
        <v>28</v>
      </c>
      <c r="E7" t="s">
        <v>29</v>
      </c>
      <c r="F7" s="1" t="s">
        <v>30</v>
      </c>
      <c r="G7" t="s">
        <v>31</v>
      </c>
      <c r="H7">
        <v>145000</v>
      </c>
      <c r="I7" s="2">
        <v>43298</v>
      </c>
      <c r="J7" s="2">
        <v>44394</v>
      </c>
      <c r="K7">
        <v>125302.01</v>
      </c>
    </row>
    <row r="8" spans="1:11" x14ac:dyDescent="0.25">
      <c r="A8" t="str">
        <f>"742159806B"</f>
        <v>742159806B</v>
      </c>
      <c r="B8" t="str">
        <f t="shared" si="0"/>
        <v>06363391001</v>
      </c>
      <c r="C8" t="s">
        <v>16</v>
      </c>
      <c r="D8" t="s">
        <v>32</v>
      </c>
      <c r="E8" t="s">
        <v>29</v>
      </c>
      <c r="F8" s="1" t="s">
        <v>33</v>
      </c>
      <c r="G8" t="s">
        <v>31</v>
      </c>
      <c r="H8">
        <v>135000</v>
      </c>
      <c r="I8" s="2">
        <v>43298</v>
      </c>
      <c r="J8" s="2">
        <v>44394</v>
      </c>
      <c r="K8">
        <v>125720.61</v>
      </c>
    </row>
    <row r="9" spans="1:11" x14ac:dyDescent="0.25">
      <c r="A9" t="str">
        <f>"7421640313"</f>
        <v>7421640313</v>
      </c>
      <c r="B9" t="str">
        <f t="shared" si="0"/>
        <v>06363391001</v>
      </c>
      <c r="C9" t="s">
        <v>16</v>
      </c>
      <c r="D9" t="s">
        <v>34</v>
      </c>
      <c r="E9" t="s">
        <v>29</v>
      </c>
      <c r="F9" s="1" t="s">
        <v>35</v>
      </c>
      <c r="G9" t="s">
        <v>31</v>
      </c>
      <c r="H9">
        <v>80000</v>
      </c>
      <c r="I9" s="2">
        <v>43298</v>
      </c>
      <c r="J9" s="2">
        <v>44394</v>
      </c>
      <c r="K9">
        <v>26471</v>
      </c>
    </row>
    <row r="10" spans="1:11" x14ac:dyDescent="0.25">
      <c r="A10" t="str">
        <f>"7525246D70"</f>
        <v>7525246D70</v>
      </c>
      <c r="B10" t="str">
        <f t="shared" si="0"/>
        <v>06363391001</v>
      </c>
      <c r="C10" t="s">
        <v>16</v>
      </c>
      <c r="D10" t="s">
        <v>36</v>
      </c>
      <c r="E10" t="s">
        <v>29</v>
      </c>
      <c r="F10" s="1" t="s">
        <v>37</v>
      </c>
      <c r="G10" t="s">
        <v>38</v>
      </c>
      <c r="H10">
        <v>74040</v>
      </c>
      <c r="I10" s="2">
        <v>43397</v>
      </c>
      <c r="J10" s="2">
        <v>43732</v>
      </c>
      <c r="K10">
        <v>67854.600000000006</v>
      </c>
    </row>
    <row r="11" spans="1:11" x14ac:dyDescent="0.25">
      <c r="A11" t="str">
        <f>"Z3826D85E0"</f>
        <v>Z3826D85E0</v>
      </c>
      <c r="B11" t="str">
        <f t="shared" si="0"/>
        <v>06363391001</v>
      </c>
      <c r="C11" t="s">
        <v>16</v>
      </c>
      <c r="D11" t="s">
        <v>39</v>
      </c>
      <c r="E11" t="s">
        <v>18</v>
      </c>
      <c r="F11" s="1" t="s">
        <v>40</v>
      </c>
      <c r="G11" t="s">
        <v>41</v>
      </c>
      <c r="H11">
        <v>0</v>
      </c>
      <c r="I11" s="2">
        <v>43490</v>
      </c>
      <c r="J11" s="2">
        <v>43490</v>
      </c>
      <c r="K11">
        <v>0</v>
      </c>
    </row>
    <row r="12" spans="1:11" x14ac:dyDescent="0.25">
      <c r="A12" t="str">
        <f>"ZD72715332"</f>
        <v>ZD72715332</v>
      </c>
      <c r="B12" t="str">
        <f t="shared" si="0"/>
        <v>06363391001</v>
      </c>
      <c r="C12" t="s">
        <v>16</v>
      </c>
      <c r="D12" t="s">
        <v>42</v>
      </c>
      <c r="E12" t="s">
        <v>18</v>
      </c>
      <c r="F12" s="1" t="s">
        <v>40</v>
      </c>
      <c r="G12" t="s">
        <v>41</v>
      </c>
      <c r="H12">
        <v>0</v>
      </c>
      <c r="I12" s="2">
        <v>43509</v>
      </c>
      <c r="J12" s="2">
        <v>43518</v>
      </c>
      <c r="K12">
        <v>0</v>
      </c>
    </row>
    <row r="13" spans="1:11" x14ac:dyDescent="0.25">
      <c r="A13" t="str">
        <f>"7346186875"</f>
        <v>7346186875</v>
      </c>
      <c r="B13" t="str">
        <f t="shared" si="0"/>
        <v>06363391001</v>
      </c>
      <c r="C13" t="s">
        <v>16</v>
      </c>
      <c r="D13" t="s">
        <v>43</v>
      </c>
      <c r="E13" t="s">
        <v>18</v>
      </c>
      <c r="F13" s="1" t="s">
        <v>44</v>
      </c>
      <c r="G13" t="s">
        <v>45</v>
      </c>
      <c r="H13">
        <v>2507919.84</v>
      </c>
      <c r="I13" s="2">
        <v>43112</v>
      </c>
      <c r="J13" s="2">
        <v>44208</v>
      </c>
      <c r="K13">
        <v>2046704.94</v>
      </c>
    </row>
    <row r="14" spans="1:11" x14ac:dyDescent="0.25">
      <c r="A14" t="str">
        <f>"8046038899"</f>
        <v>8046038899</v>
      </c>
      <c r="B14" t="str">
        <f t="shared" si="0"/>
        <v>06363391001</v>
      </c>
      <c r="C14" t="s">
        <v>16</v>
      </c>
      <c r="D14" t="s">
        <v>46</v>
      </c>
      <c r="E14" t="s">
        <v>29</v>
      </c>
      <c r="F14" s="1" t="s">
        <v>47</v>
      </c>
      <c r="G14" t="s">
        <v>48</v>
      </c>
      <c r="H14">
        <v>79652.429999999993</v>
      </c>
      <c r="I14" s="2">
        <v>43775</v>
      </c>
      <c r="J14" s="2">
        <v>44505</v>
      </c>
      <c r="K14">
        <v>18939.23</v>
      </c>
    </row>
    <row r="15" spans="1:11" x14ac:dyDescent="0.25">
      <c r="A15" t="str">
        <f>"Z0E2B0EC9C"</f>
        <v>Z0E2B0EC9C</v>
      </c>
      <c r="B15" t="str">
        <f t="shared" si="0"/>
        <v>06363391001</v>
      </c>
      <c r="C15" t="s">
        <v>16</v>
      </c>
      <c r="D15" t="s">
        <v>49</v>
      </c>
      <c r="E15" t="s">
        <v>18</v>
      </c>
      <c r="F15" s="1" t="s">
        <v>40</v>
      </c>
      <c r="G15" t="s">
        <v>41</v>
      </c>
      <c r="H15">
        <v>0</v>
      </c>
      <c r="I15" s="2">
        <v>43808</v>
      </c>
      <c r="J15" s="2">
        <v>43815</v>
      </c>
      <c r="K15">
        <v>0</v>
      </c>
    </row>
    <row r="16" spans="1:11" x14ac:dyDescent="0.25">
      <c r="A16" t="str">
        <f>"6665615F7E"</f>
        <v>6665615F7E</v>
      </c>
      <c r="B16" t="str">
        <f t="shared" si="0"/>
        <v>06363391001</v>
      </c>
      <c r="C16" t="s">
        <v>16</v>
      </c>
      <c r="D16" t="s">
        <v>50</v>
      </c>
      <c r="E16" t="s">
        <v>18</v>
      </c>
      <c r="F16" s="1" t="s">
        <v>51</v>
      </c>
      <c r="G16" t="s">
        <v>52</v>
      </c>
      <c r="H16">
        <v>3050719.03</v>
      </c>
      <c r="I16" s="2">
        <v>42492</v>
      </c>
      <c r="J16" s="2">
        <v>44034</v>
      </c>
      <c r="K16">
        <v>2677473.86</v>
      </c>
    </row>
    <row r="17" spans="1:11" x14ac:dyDescent="0.25">
      <c r="A17" t="str">
        <f>"ZF52D352B1"</f>
        <v>ZF52D352B1</v>
      </c>
      <c r="B17" t="str">
        <f t="shared" si="0"/>
        <v>06363391001</v>
      </c>
      <c r="C17" t="s">
        <v>16</v>
      </c>
      <c r="D17" t="s">
        <v>53</v>
      </c>
      <c r="E17" t="s">
        <v>54</v>
      </c>
      <c r="F17" s="1" t="s">
        <v>55</v>
      </c>
      <c r="G17" t="s">
        <v>56</v>
      </c>
      <c r="H17">
        <v>1470</v>
      </c>
      <c r="I17" s="2">
        <v>44009</v>
      </c>
      <c r="J17" s="2">
        <v>45103</v>
      </c>
      <c r="K17">
        <v>1470</v>
      </c>
    </row>
    <row r="18" spans="1:11" x14ac:dyDescent="0.25">
      <c r="A18" t="str">
        <f>"827645283F"</f>
        <v>827645283F</v>
      </c>
      <c r="B18" t="str">
        <f t="shared" si="0"/>
        <v>06363391001</v>
      </c>
      <c r="C18" t="s">
        <v>16</v>
      </c>
      <c r="D18" t="s">
        <v>57</v>
      </c>
      <c r="E18" t="s">
        <v>29</v>
      </c>
      <c r="F18" s="1" t="s">
        <v>58</v>
      </c>
      <c r="G18" t="s">
        <v>31</v>
      </c>
      <c r="H18">
        <v>246232.38</v>
      </c>
      <c r="I18" s="2">
        <v>44046</v>
      </c>
      <c r="J18" s="2">
        <v>44410</v>
      </c>
      <c r="K18">
        <v>294793.99</v>
      </c>
    </row>
    <row r="19" spans="1:11" x14ac:dyDescent="0.25">
      <c r="A19" t="str">
        <f>"8321711D26"</f>
        <v>8321711D26</v>
      </c>
      <c r="B19" t="str">
        <f t="shared" si="0"/>
        <v>06363391001</v>
      </c>
      <c r="C19" t="s">
        <v>16</v>
      </c>
      <c r="D19" t="s">
        <v>59</v>
      </c>
      <c r="E19" t="s">
        <v>29</v>
      </c>
      <c r="F19" s="1" t="s">
        <v>60</v>
      </c>
      <c r="G19" t="s">
        <v>61</v>
      </c>
      <c r="H19">
        <v>124577</v>
      </c>
      <c r="I19" s="2">
        <v>44027</v>
      </c>
      <c r="J19" s="2">
        <v>44757</v>
      </c>
      <c r="K19">
        <v>104467.76</v>
      </c>
    </row>
    <row r="20" spans="1:11" x14ac:dyDescent="0.25">
      <c r="A20" t="str">
        <f>"8549107247"</f>
        <v>8549107247</v>
      </c>
      <c r="B20" t="str">
        <f t="shared" si="0"/>
        <v>06363391001</v>
      </c>
      <c r="C20" t="s">
        <v>16</v>
      </c>
      <c r="D20" t="s">
        <v>62</v>
      </c>
      <c r="E20" t="s">
        <v>18</v>
      </c>
      <c r="F20" s="1" t="s">
        <v>19</v>
      </c>
      <c r="G20" t="s">
        <v>20</v>
      </c>
      <c r="H20">
        <v>0</v>
      </c>
      <c r="I20" s="2">
        <v>44256</v>
      </c>
      <c r="J20" s="2">
        <v>44804</v>
      </c>
      <c r="K20">
        <v>515777.49</v>
      </c>
    </row>
    <row r="21" spans="1:11" x14ac:dyDescent="0.25">
      <c r="A21" t="str">
        <f>"854096641C"</f>
        <v>854096641C</v>
      </c>
      <c r="B21" t="str">
        <f t="shared" si="0"/>
        <v>06363391001</v>
      </c>
      <c r="C21" t="s">
        <v>16</v>
      </c>
      <c r="D21" t="s">
        <v>63</v>
      </c>
      <c r="E21" t="s">
        <v>18</v>
      </c>
      <c r="F21" s="1" t="s">
        <v>64</v>
      </c>
      <c r="G21" t="s">
        <v>65</v>
      </c>
      <c r="H21">
        <v>812910.12</v>
      </c>
      <c r="I21" s="2">
        <v>44896</v>
      </c>
      <c r="J21" s="2">
        <v>44896</v>
      </c>
      <c r="K21">
        <v>798691.68</v>
      </c>
    </row>
    <row r="22" spans="1:11" x14ac:dyDescent="0.25">
      <c r="A22" t="str">
        <f>"8435457753"</f>
        <v>8435457753</v>
      </c>
      <c r="B22" t="str">
        <f t="shared" si="0"/>
        <v>06363391001</v>
      </c>
      <c r="C22" t="s">
        <v>16</v>
      </c>
      <c r="D22" t="s">
        <v>66</v>
      </c>
      <c r="E22" t="s">
        <v>18</v>
      </c>
      <c r="F22" s="1" t="s">
        <v>67</v>
      </c>
      <c r="G22" t="s">
        <v>68</v>
      </c>
      <c r="H22">
        <v>1131561.42</v>
      </c>
      <c r="I22" s="2">
        <v>44105</v>
      </c>
      <c r="J22" s="2">
        <v>45199</v>
      </c>
      <c r="K22">
        <v>857439.82</v>
      </c>
    </row>
    <row r="23" spans="1:11" x14ac:dyDescent="0.25">
      <c r="A23" t="str">
        <f>"8522149BD2"</f>
        <v>8522149BD2</v>
      </c>
      <c r="B23" t="str">
        <f t="shared" si="0"/>
        <v>06363391001</v>
      </c>
      <c r="C23" t="s">
        <v>16</v>
      </c>
      <c r="D23" t="s">
        <v>69</v>
      </c>
      <c r="E23" t="s">
        <v>29</v>
      </c>
      <c r="F23" s="1" t="s">
        <v>70</v>
      </c>
      <c r="G23" t="s">
        <v>71</v>
      </c>
      <c r="H23">
        <v>71072.62</v>
      </c>
      <c r="I23" s="2">
        <v>44194</v>
      </c>
      <c r="J23" s="2">
        <v>44926</v>
      </c>
      <c r="K23">
        <v>38881.449999999997</v>
      </c>
    </row>
    <row r="24" spans="1:11" x14ac:dyDescent="0.25">
      <c r="A24" t="str">
        <f>"8487500A90"</f>
        <v>8487500A90</v>
      </c>
      <c r="B24" t="str">
        <f t="shared" si="0"/>
        <v>06363391001</v>
      </c>
      <c r="C24" t="s">
        <v>16</v>
      </c>
      <c r="D24" t="s">
        <v>72</v>
      </c>
      <c r="E24" t="s">
        <v>29</v>
      </c>
      <c r="F24" s="1" t="s">
        <v>73</v>
      </c>
      <c r="G24" t="s">
        <v>74</v>
      </c>
      <c r="H24">
        <v>48697.73</v>
      </c>
      <c r="I24" s="2">
        <v>44181</v>
      </c>
      <c r="J24" s="2">
        <v>44546</v>
      </c>
      <c r="K24">
        <v>38292</v>
      </c>
    </row>
    <row r="25" spans="1:11" x14ac:dyDescent="0.25">
      <c r="A25" t="str">
        <f>"8621256583"</f>
        <v>8621256583</v>
      </c>
      <c r="B25" t="str">
        <f t="shared" si="0"/>
        <v>06363391001</v>
      </c>
      <c r="C25" t="s">
        <v>16</v>
      </c>
      <c r="D25" t="s">
        <v>75</v>
      </c>
      <c r="E25" t="s">
        <v>18</v>
      </c>
      <c r="F25" s="1" t="s">
        <v>76</v>
      </c>
      <c r="G25" t="s">
        <v>77</v>
      </c>
      <c r="H25">
        <v>58105</v>
      </c>
      <c r="I25" s="2">
        <v>44232</v>
      </c>
      <c r="J25" s="2">
        <v>44959</v>
      </c>
      <c r="K25">
        <v>26398.39</v>
      </c>
    </row>
    <row r="26" spans="1:11" x14ac:dyDescent="0.25">
      <c r="A26" t="str">
        <f>"0000000000"</f>
        <v>0000000000</v>
      </c>
      <c r="B26" t="str">
        <f t="shared" si="0"/>
        <v>06363391001</v>
      </c>
      <c r="C26" t="s">
        <v>16</v>
      </c>
      <c r="D26" t="s">
        <v>78</v>
      </c>
      <c r="E26" t="s">
        <v>54</v>
      </c>
      <c r="F26" s="1" t="s">
        <v>79</v>
      </c>
      <c r="G26" t="s">
        <v>80</v>
      </c>
      <c r="H26">
        <v>0</v>
      </c>
      <c r="I26" s="2">
        <v>44256</v>
      </c>
      <c r="K26">
        <v>43308.53</v>
      </c>
    </row>
    <row r="27" spans="1:11" x14ac:dyDescent="0.25">
      <c r="A27" t="str">
        <f>"859994424C"</f>
        <v>859994424C</v>
      </c>
      <c r="B27" t="str">
        <f t="shared" si="0"/>
        <v>06363391001</v>
      </c>
      <c r="C27" t="s">
        <v>16</v>
      </c>
      <c r="D27" t="s">
        <v>81</v>
      </c>
      <c r="E27" t="s">
        <v>18</v>
      </c>
      <c r="F27" s="1" t="s">
        <v>82</v>
      </c>
      <c r="G27" t="s">
        <v>83</v>
      </c>
      <c r="H27">
        <v>332568.68</v>
      </c>
      <c r="I27" s="2">
        <v>44238</v>
      </c>
      <c r="J27" s="2">
        <v>45649</v>
      </c>
      <c r="K27">
        <v>21819.35</v>
      </c>
    </row>
    <row r="28" spans="1:11" x14ac:dyDescent="0.25">
      <c r="A28" t="str">
        <f>"Z6531EE7AB"</f>
        <v>Z6531EE7AB</v>
      </c>
      <c r="B28" t="str">
        <f t="shared" si="0"/>
        <v>06363391001</v>
      </c>
      <c r="C28" t="s">
        <v>16</v>
      </c>
      <c r="D28" t="s">
        <v>84</v>
      </c>
      <c r="E28" t="s">
        <v>54</v>
      </c>
      <c r="F28" s="1" t="s">
        <v>55</v>
      </c>
      <c r="G28" t="s">
        <v>56</v>
      </c>
      <c r="H28">
        <v>3000</v>
      </c>
      <c r="I28" s="2">
        <v>44347</v>
      </c>
      <c r="J28" s="2">
        <v>45442</v>
      </c>
      <c r="K28">
        <v>2000</v>
      </c>
    </row>
    <row r="29" spans="1:11" x14ac:dyDescent="0.25">
      <c r="A29" t="str">
        <f>"Z1131BD639"</f>
        <v>Z1131BD639</v>
      </c>
      <c r="B29" t="str">
        <f t="shared" si="0"/>
        <v>06363391001</v>
      </c>
      <c r="C29" t="s">
        <v>16</v>
      </c>
      <c r="D29" t="s">
        <v>85</v>
      </c>
      <c r="E29" t="s">
        <v>54</v>
      </c>
      <c r="F29" s="1" t="s">
        <v>86</v>
      </c>
      <c r="G29" t="s">
        <v>87</v>
      </c>
      <c r="H29">
        <v>20279</v>
      </c>
      <c r="I29" s="2">
        <v>44334</v>
      </c>
      <c r="J29" s="2">
        <v>44561</v>
      </c>
      <c r="K29">
        <v>20229</v>
      </c>
    </row>
    <row r="30" spans="1:11" x14ac:dyDescent="0.25">
      <c r="A30" t="str">
        <f>"ZF23329224"</f>
        <v>ZF23329224</v>
      </c>
      <c r="B30" t="str">
        <f t="shared" si="0"/>
        <v>06363391001</v>
      </c>
      <c r="C30" t="s">
        <v>16</v>
      </c>
      <c r="D30" t="s">
        <v>88</v>
      </c>
      <c r="E30" t="s">
        <v>54</v>
      </c>
      <c r="F30" s="1" t="s">
        <v>89</v>
      </c>
      <c r="G30" t="s">
        <v>90</v>
      </c>
      <c r="H30">
        <v>1050</v>
      </c>
      <c r="I30" s="2">
        <v>44463</v>
      </c>
      <c r="J30" s="2">
        <v>44465</v>
      </c>
      <c r="K30">
        <v>1050</v>
      </c>
    </row>
    <row r="31" spans="1:11" x14ac:dyDescent="0.25">
      <c r="A31" t="str">
        <f>"8913382384"</f>
        <v>8913382384</v>
      </c>
      <c r="B31" t="str">
        <f t="shared" si="0"/>
        <v>06363391001</v>
      </c>
      <c r="C31" t="s">
        <v>16</v>
      </c>
      <c r="D31" t="s">
        <v>91</v>
      </c>
      <c r="E31" t="s">
        <v>54</v>
      </c>
      <c r="F31" s="1" t="s">
        <v>92</v>
      </c>
      <c r="G31" t="s">
        <v>93</v>
      </c>
      <c r="H31">
        <v>40529.089999999997</v>
      </c>
      <c r="I31" s="2">
        <v>44477</v>
      </c>
      <c r="J31" s="2">
        <v>44841</v>
      </c>
      <c r="K31">
        <v>39447.24</v>
      </c>
    </row>
    <row r="32" spans="1:11" x14ac:dyDescent="0.25">
      <c r="A32" t="str">
        <f>"88086686C9"</f>
        <v>88086686C9</v>
      </c>
      <c r="B32" t="str">
        <f t="shared" si="0"/>
        <v>06363391001</v>
      </c>
      <c r="C32" t="s">
        <v>16</v>
      </c>
      <c r="D32" t="s">
        <v>94</v>
      </c>
      <c r="E32" t="s">
        <v>18</v>
      </c>
      <c r="F32" s="1" t="s">
        <v>95</v>
      </c>
      <c r="G32" t="s">
        <v>96</v>
      </c>
      <c r="H32">
        <v>130551</v>
      </c>
      <c r="I32" s="2">
        <v>44440</v>
      </c>
      <c r="J32" s="2">
        <v>46197</v>
      </c>
      <c r="K32">
        <v>19582.650000000001</v>
      </c>
    </row>
    <row r="33" spans="1:11" x14ac:dyDescent="0.25">
      <c r="A33" t="str">
        <f>"Z2C343EA43"</f>
        <v>Z2C343EA43</v>
      </c>
      <c r="B33" t="str">
        <f t="shared" si="0"/>
        <v>06363391001</v>
      </c>
      <c r="C33" t="s">
        <v>16</v>
      </c>
      <c r="D33" t="s">
        <v>97</v>
      </c>
      <c r="E33" t="s">
        <v>54</v>
      </c>
      <c r="F33" s="1" t="s">
        <v>89</v>
      </c>
      <c r="G33" t="s">
        <v>90</v>
      </c>
      <c r="H33">
        <v>3100</v>
      </c>
      <c r="I33" s="2">
        <v>44539</v>
      </c>
      <c r="J33" s="2">
        <v>44539</v>
      </c>
      <c r="K33">
        <v>3100</v>
      </c>
    </row>
    <row r="34" spans="1:11" x14ac:dyDescent="0.25">
      <c r="A34" t="str">
        <f>"ZD233A3A4C"</f>
        <v>ZD233A3A4C</v>
      </c>
      <c r="B34" t="str">
        <f t="shared" si="0"/>
        <v>06363391001</v>
      </c>
      <c r="C34" t="s">
        <v>16</v>
      </c>
      <c r="D34" t="s">
        <v>98</v>
      </c>
      <c r="E34" t="s">
        <v>54</v>
      </c>
      <c r="F34" s="1" t="s">
        <v>99</v>
      </c>
      <c r="G34" t="s">
        <v>100</v>
      </c>
      <c r="H34">
        <v>6000</v>
      </c>
      <c r="I34" s="2">
        <v>44508</v>
      </c>
      <c r="J34" s="2">
        <v>44553</v>
      </c>
      <c r="K34">
        <v>6000</v>
      </c>
    </row>
    <row r="35" spans="1:11" x14ac:dyDescent="0.25">
      <c r="A35" t="str">
        <f>"Z2933E8108"</f>
        <v>Z2933E8108</v>
      </c>
      <c r="B35" t="str">
        <f t="shared" ref="B35:B66" si="1">"06363391001"</f>
        <v>06363391001</v>
      </c>
      <c r="C35" t="s">
        <v>16</v>
      </c>
      <c r="D35" t="s">
        <v>101</v>
      </c>
      <c r="E35" t="s">
        <v>18</v>
      </c>
      <c r="F35" s="1" t="s">
        <v>102</v>
      </c>
      <c r="G35" t="s">
        <v>103</v>
      </c>
      <c r="H35">
        <v>4493.58</v>
      </c>
      <c r="I35" s="2">
        <v>44516</v>
      </c>
      <c r="J35" s="2">
        <v>44561</v>
      </c>
      <c r="K35">
        <v>4478.8599999999997</v>
      </c>
    </row>
    <row r="36" spans="1:11" x14ac:dyDescent="0.25">
      <c r="A36" t="str">
        <f>"ZA832951F9"</f>
        <v>ZA832951F9</v>
      </c>
      <c r="B36" t="str">
        <f t="shared" si="1"/>
        <v>06363391001</v>
      </c>
      <c r="C36" t="s">
        <v>16</v>
      </c>
      <c r="D36" t="s">
        <v>104</v>
      </c>
      <c r="E36" t="s">
        <v>54</v>
      </c>
      <c r="F36" s="1" t="s">
        <v>105</v>
      </c>
      <c r="G36" t="s">
        <v>106</v>
      </c>
      <c r="H36">
        <v>3952</v>
      </c>
      <c r="I36" s="2">
        <v>44449</v>
      </c>
      <c r="K36">
        <v>3952</v>
      </c>
    </row>
    <row r="37" spans="1:11" x14ac:dyDescent="0.25">
      <c r="A37" t="str">
        <f>"ZC033441CC"</f>
        <v>ZC033441CC</v>
      </c>
      <c r="B37" t="str">
        <f t="shared" si="1"/>
        <v>06363391001</v>
      </c>
      <c r="C37" t="s">
        <v>16</v>
      </c>
      <c r="D37" t="s">
        <v>107</v>
      </c>
      <c r="E37" t="s">
        <v>54</v>
      </c>
      <c r="F37" s="1" t="s">
        <v>108</v>
      </c>
      <c r="G37" t="s">
        <v>109</v>
      </c>
      <c r="H37">
        <v>12000</v>
      </c>
      <c r="I37" s="2">
        <v>44508</v>
      </c>
      <c r="J37" s="2">
        <v>44552</v>
      </c>
      <c r="K37">
        <v>11900</v>
      </c>
    </row>
    <row r="38" spans="1:11" x14ac:dyDescent="0.25">
      <c r="A38" t="str">
        <f>"Z6034D16C6"</f>
        <v>Z6034D16C6</v>
      </c>
      <c r="B38" t="str">
        <f t="shared" si="1"/>
        <v>06363391001</v>
      </c>
      <c r="C38" t="s">
        <v>16</v>
      </c>
      <c r="D38" t="s">
        <v>110</v>
      </c>
      <c r="E38" t="s">
        <v>54</v>
      </c>
      <c r="F38" s="1" t="s">
        <v>111</v>
      </c>
      <c r="G38" t="s">
        <v>112</v>
      </c>
      <c r="H38">
        <v>360</v>
      </c>
      <c r="I38" s="2">
        <v>44550</v>
      </c>
      <c r="J38" s="2">
        <v>44550</v>
      </c>
      <c r="K38">
        <v>360</v>
      </c>
    </row>
    <row r="39" spans="1:11" x14ac:dyDescent="0.25">
      <c r="A39" t="str">
        <f>"Z1034D16C8"</f>
        <v>Z1034D16C8</v>
      </c>
      <c r="B39" t="str">
        <f t="shared" si="1"/>
        <v>06363391001</v>
      </c>
      <c r="C39" t="s">
        <v>16</v>
      </c>
      <c r="D39" t="s">
        <v>113</v>
      </c>
      <c r="E39" t="s">
        <v>54</v>
      </c>
      <c r="F39" s="1" t="s">
        <v>111</v>
      </c>
      <c r="G39" t="s">
        <v>112</v>
      </c>
      <c r="H39">
        <v>2400</v>
      </c>
      <c r="I39" s="2">
        <v>44567</v>
      </c>
      <c r="J39" s="2">
        <v>44567</v>
      </c>
      <c r="K39">
        <v>2400</v>
      </c>
    </row>
    <row r="40" spans="1:11" x14ac:dyDescent="0.25">
      <c r="A40" t="str">
        <f>"Z6B34D16CC"</f>
        <v>Z6B34D16CC</v>
      </c>
      <c r="B40" t="str">
        <f t="shared" si="1"/>
        <v>06363391001</v>
      </c>
      <c r="C40" t="s">
        <v>16</v>
      </c>
      <c r="D40" t="s">
        <v>114</v>
      </c>
      <c r="E40" t="s">
        <v>54</v>
      </c>
      <c r="F40" s="1" t="s">
        <v>111</v>
      </c>
      <c r="G40" t="s">
        <v>112</v>
      </c>
      <c r="H40">
        <v>808.8</v>
      </c>
      <c r="I40" s="2">
        <v>44572</v>
      </c>
      <c r="J40" s="2">
        <v>44571</v>
      </c>
      <c r="K40">
        <v>808.8</v>
      </c>
    </row>
    <row r="41" spans="1:11" x14ac:dyDescent="0.25">
      <c r="A41" t="str">
        <f>"8924447EA1"</f>
        <v>8924447EA1</v>
      </c>
      <c r="B41" t="str">
        <f t="shared" si="1"/>
        <v>06363391001</v>
      </c>
      <c r="C41" t="s">
        <v>16</v>
      </c>
      <c r="D41" t="s">
        <v>115</v>
      </c>
      <c r="E41" t="s">
        <v>18</v>
      </c>
      <c r="F41" s="1" t="s">
        <v>116</v>
      </c>
      <c r="G41" t="s">
        <v>117</v>
      </c>
      <c r="H41">
        <v>83528.78</v>
      </c>
      <c r="I41" s="2">
        <v>44531</v>
      </c>
      <c r="J41" s="2">
        <v>45542</v>
      </c>
      <c r="K41">
        <v>15838.94</v>
      </c>
    </row>
    <row r="42" spans="1:11" x14ac:dyDescent="0.25">
      <c r="A42" t="str">
        <f>"ZA934EA5E4"</f>
        <v>ZA934EA5E4</v>
      </c>
      <c r="B42" t="str">
        <f t="shared" si="1"/>
        <v>06363391001</v>
      </c>
      <c r="C42" t="s">
        <v>16</v>
      </c>
      <c r="D42" t="s">
        <v>118</v>
      </c>
      <c r="E42" t="s">
        <v>54</v>
      </c>
      <c r="F42" s="1" t="s">
        <v>111</v>
      </c>
      <c r="G42" t="s">
        <v>112</v>
      </c>
      <c r="H42">
        <v>360</v>
      </c>
      <c r="I42" s="2">
        <v>44572</v>
      </c>
      <c r="J42" s="2">
        <v>44572</v>
      </c>
      <c r="K42">
        <v>360</v>
      </c>
    </row>
    <row r="43" spans="1:11" x14ac:dyDescent="0.25">
      <c r="A43" t="str">
        <f>"Z3234ED53C"</f>
        <v>Z3234ED53C</v>
      </c>
      <c r="B43" t="str">
        <f t="shared" si="1"/>
        <v>06363391001</v>
      </c>
      <c r="C43" t="s">
        <v>16</v>
      </c>
      <c r="D43" t="s">
        <v>119</v>
      </c>
      <c r="E43" t="s">
        <v>54</v>
      </c>
      <c r="F43" s="1" t="s">
        <v>111</v>
      </c>
      <c r="G43" t="s">
        <v>112</v>
      </c>
      <c r="H43">
        <v>1072.8</v>
      </c>
      <c r="I43" s="2">
        <v>44578</v>
      </c>
      <c r="J43" s="2">
        <v>44578</v>
      </c>
      <c r="K43">
        <v>1072.8</v>
      </c>
    </row>
    <row r="44" spans="1:11" x14ac:dyDescent="0.25">
      <c r="A44" t="str">
        <f>"Z8B34F0AA3"</f>
        <v>Z8B34F0AA3</v>
      </c>
      <c r="B44" t="str">
        <f t="shared" si="1"/>
        <v>06363391001</v>
      </c>
      <c r="C44" t="s">
        <v>16</v>
      </c>
      <c r="D44" t="s">
        <v>120</v>
      </c>
      <c r="E44" t="s">
        <v>54</v>
      </c>
      <c r="F44" s="1" t="s">
        <v>111</v>
      </c>
      <c r="G44" t="s">
        <v>112</v>
      </c>
      <c r="H44">
        <v>360</v>
      </c>
      <c r="I44" s="2">
        <v>44579</v>
      </c>
      <c r="J44" s="2">
        <v>44579</v>
      </c>
      <c r="K44">
        <v>360</v>
      </c>
    </row>
    <row r="45" spans="1:11" x14ac:dyDescent="0.25">
      <c r="A45" t="str">
        <f>"Z7E34F0A13"</f>
        <v>Z7E34F0A13</v>
      </c>
      <c r="B45" t="str">
        <f t="shared" si="1"/>
        <v>06363391001</v>
      </c>
      <c r="C45" t="s">
        <v>16</v>
      </c>
      <c r="D45" t="s">
        <v>121</v>
      </c>
      <c r="E45" t="s">
        <v>54</v>
      </c>
      <c r="F45" s="1" t="s">
        <v>111</v>
      </c>
      <c r="G45" t="s">
        <v>112</v>
      </c>
      <c r="H45">
        <v>960</v>
      </c>
      <c r="I45" s="2">
        <v>44580</v>
      </c>
      <c r="J45" s="2">
        <v>44580</v>
      </c>
      <c r="K45">
        <v>960</v>
      </c>
    </row>
    <row r="46" spans="1:11" x14ac:dyDescent="0.25">
      <c r="A46" t="str">
        <f>"Z233503AFC"</f>
        <v>Z233503AFC</v>
      </c>
      <c r="B46" t="str">
        <f t="shared" si="1"/>
        <v>06363391001</v>
      </c>
      <c r="C46" t="s">
        <v>16</v>
      </c>
      <c r="D46" t="s">
        <v>122</v>
      </c>
      <c r="E46" t="s">
        <v>54</v>
      </c>
      <c r="F46" s="1" t="s">
        <v>111</v>
      </c>
      <c r="G46" t="s">
        <v>112</v>
      </c>
      <c r="H46">
        <v>720</v>
      </c>
      <c r="I46" s="2">
        <v>44581</v>
      </c>
      <c r="J46" s="2">
        <v>44581</v>
      </c>
      <c r="K46">
        <v>720</v>
      </c>
    </row>
    <row r="47" spans="1:11" x14ac:dyDescent="0.25">
      <c r="A47" t="str">
        <f>"Z693503A3E"</f>
        <v>Z693503A3E</v>
      </c>
      <c r="B47" t="str">
        <f t="shared" si="1"/>
        <v>06363391001</v>
      </c>
      <c r="C47" t="s">
        <v>16</v>
      </c>
      <c r="D47" t="s">
        <v>123</v>
      </c>
      <c r="E47" t="s">
        <v>54</v>
      </c>
      <c r="F47" s="1" t="s">
        <v>111</v>
      </c>
      <c r="G47" t="s">
        <v>112</v>
      </c>
      <c r="H47">
        <v>576</v>
      </c>
      <c r="I47" s="2">
        <v>44585</v>
      </c>
      <c r="J47" s="2">
        <v>44585</v>
      </c>
      <c r="K47">
        <v>576</v>
      </c>
    </row>
    <row r="48" spans="1:11" x14ac:dyDescent="0.25">
      <c r="A48" t="str">
        <f>"ZD73503A7A"</f>
        <v>ZD73503A7A</v>
      </c>
      <c r="B48" t="str">
        <f t="shared" si="1"/>
        <v>06363391001</v>
      </c>
      <c r="C48" t="s">
        <v>16</v>
      </c>
      <c r="D48" t="s">
        <v>124</v>
      </c>
      <c r="E48" t="s">
        <v>54</v>
      </c>
      <c r="F48" s="1" t="s">
        <v>111</v>
      </c>
      <c r="G48" t="s">
        <v>112</v>
      </c>
      <c r="H48">
        <v>376.8</v>
      </c>
      <c r="I48" s="2">
        <v>44585</v>
      </c>
      <c r="J48" s="2">
        <v>44585</v>
      </c>
      <c r="K48">
        <v>376.8</v>
      </c>
    </row>
    <row r="49" spans="1:11" x14ac:dyDescent="0.25">
      <c r="A49" t="str">
        <f>"Z9434FE1D3"</f>
        <v>Z9434FE1D3</v>
      </c>
      <c r="B49" t="str">
        <f t="shared" si="1"/>
        <v>06363391001</v>
      </c>
      <c r="C49" t="s">
        <v>16</v>
      </c>
      <c r="D49" t="s">
        <v>125</v>
      </c>
      <c r="E49" t="s">
        <v>54</v>
      </c>
      <c r="F49" s="1" t="s">
        <v>126</v>
      </c>
      <c r="G49" t="s">
        <v>127</v>
      </c>
      <c r="H49">
        <v>6450</v>
      </c>
      <c r="I49" s="2">
        <v>44593</v>
      </c>
      <c r="K49">
        <v>6450</v>
      </c>
    </row>
    <row r="50" spans="1:11" x14ac:dyDescent="0.25">
      <c r="A50" t="str">
        <f>"ZF235039E9"</f>
        <v>ZF235039E9</v>
      </c>
      <c r="B50" t="str">
        <f t="shared" si="1"/>
        <v>06363391001</v>
      </c>
      <c r="C50" t="s">
        <v>16</v>
      </c>
      <c r="D50" t="s">
        <v>128</v>
      </c>
      <c r="E50" t="s">
        <v>54</v>
      </c>
      <c r="F50" s="1" t="s">
        <v>129</v>
      </c>
      <c r="G50" t="s">
        <v>130</v>
      </c>
      <c r="H50">
        <v>240.16</v>
      </c>
      <c r="I50" s="2">
        <v>44595</v>
      </c>
      <c r="J50" s="2">
        <v>44610</v>
      </c>
      <c r="K50">
        <v>240.16</v>
      </c>
    </row>
    <row r="51" spans="1:11" x14ac:dyDescent="0.25">
      <c r="A51" t="str">
        <f>"ZCC351DB27"</f>
        <v>ZCC351DB27</v>
      </c>
      <c r="B51" t="str">
        <f t="shared" si="1"/>
        <v>06363391001</v>
      </c>
      <c r="C51" t="s">
        <v>16</v>
      </c>
      <c r="D51" t="s">
        <v>131</v>
      </c>
      <c r="E51" t="s">
        <v>18</v>
      </c>
      <c r="F51" s="1" t="s">
        <v>40</v>
      </c>
      <c r="G51" t="s">
        <v>41</v>
      </c>
      <c r="H51">
        <v>0</v>
      </c>
      <c r="I51" s="2">
        <v>44600</v>
      </c>
      <c r="J51" s="2">
        <v>44614</v>
      </c>
      <c r="K51">
        <v>4164.28</v>
      </c>
    </row>
    <row r="52" spans="1:11" x14ac:dyDescent="0.25">
      <c r="A52" t="str">
        <f>"ZEF3568FC7"</f>
        <v>ZEF3568FC7</v>
      </c>
      <c r="B52" t="str">
        <f t="shared" si="1"/>
        <v>06363391001</v>
      </c>
      <c r="C52" t="s">
        <v>16</v>
      </c>
      <c r="D52" t="s">
        <v>132</v>
      </c>
      <c r="E52" t="s">
        <v>54</v>
      </c>
      <c r="F52" s="1" t="s">
        <v>111</v>
      </c>
      <c r="G52" t="s">
        <v>112</v>
      </c>
      <c r="H52">
        <v>1080</v>
      </c>
      <c r="I52" s="2">
        <v>44586</v>
      </c>
      <c r="J52" s="2">
        <v>44586</v>
      </c>
      <c r="K52">
        <v>1080</v>
      </c>
    </row>
    <row r="53" spans="1:11" x14ac:dyDescent="0.25">
      <c r="A53" t="str">
        <f>"ZF83568F43"</f>
        <v>ZF83568F43</v>
      </c>
      <c r="B53" t="str">
        <f t="shared" si="1"/>
        <v>06363391001</v>
      </c>
      <c r="C53" t="s">
        <v>16</v>
      </c>
      <c r="D53" t="s">
        <v>133</v>
      </c>
      <c r="E53" t="s">
        <v>54</v>
      </c>
      <c r="F53" s="1" t="s">
        <v>111</v>
      </c>
      <c r="G53" t="s">
        <v>112</v>
      </c>
      <c r="H53">
        <v>720</v>
      </c>
      <c r="I53" s="2">
        <v>44590</v>
      </c>
      <c r="J53" s="2">
        <v>44590</v>
      </c>
      <c r="K53">
        <v>720</v>
      </c>
    </row>
    <row r="54" spans="1:11" x14ac:dyDescent="0.25">
      <c r="A54" t="str">
        <f>"Z6635866BC"</f>
        <v>Z6635866BC</v>
      </c>
      <c r="B54" t="str">
        <f t="shared" si="1"/>
        <v>06363391001</v>
      </c>
      <c r="C54" t="s">
        <v>16</v>
      </c>
      <c r="D54" t="s">
        <v>134</v>
      </c>
      <c r="E54" t="s">
        <v>54</v>
      </c>
      <c r="F54" s="1" t="s">
        <v>135</v>
      </c>
      <c r="G54" t="s">
        <v>136</v>
      </c>
      <c r="H54">
        <v>3000</v>
      </c>
      <c r="I54" s="2">
        <v>44636</v>
      </c>
      <c r="J54" s="2">
        <v>44636</v>
      </c>
      <c r="K54">
        <v>3000</v>
      </c>
    </row>
    <row r="55" spans="1:11" x14ac:dyDescent="0.25">
      <c r="A55" t="str">
        <f>"Z37355F837"</f>
        <v>Z37355F837</v>
      </c>
      <c r="B55" t="str">
        <f t="shared" si="1"/>
        <v>06363391001</v>
      </c>
      <c r="C55" t="s">
        <v>16</v>
      </c>
      <c r="D55" t="s">
        <v>137</v>
      </c>
      <c r="E55" t="s">
        <v>54</v>
      </c>
      <c r="F55" s="1" t="s">
        <v>138</v>
      </c>
      <c r="G55" t="s">
        <v>139</v>
      </c>
      <c r="H55">
        <v>1000</v>
      </c>
      <c r="I55" s="2">
        <v>44629</v>
      </c>
      <c r="J55" s="2">
        <v>44638</v>
      </c>
      <c r="K55">
        <v>1000</v>
      </c>
    </row>
    <row r="56" spans="1:11" x14ac:dyDescent="0.25">
      <c r="A56" t="str">
        <f>"Z3334ACC17"</f>
        <v>Z3334ACC17</v>
      </c>
      <c r="B56" t="str">
        <f t="shared" si="1"/>
        <v>06363391001</v>
      </c>
      <c r="C56" t="s">
        <v>16</v>
      </c>
      <c r="D56" t="s">
        <v>140</v>
      </c>
      <c r="E56" t="s">
        <v>54</v>
      </c>
      <c r="F56" s="1" t="s">
        <v>141</v>
      </c>
      <c r="G56" t="s">
        <v>142</v>
      </c>
      <c r="H56">
        <v>179.5</v>
      </c>
      <c r="I56" s="2">
        <v>44603</v>
      </c>
      <c r="J56" s="2">
        <v>44634</v>
      </c>
      <c r="K56">
        <v>179.5</v>
      </c>
    </row>
    <row r="57" spans="1:11" x14ac:dyDescent="0.25">
      <c r="A57" t="str">
        <f>"914351399E"</f>
        <v>914351399E</v>
      </c>
      <c r="B57" t="str">
        <f t="shared" si="1"/>
        <v>06363391001</v>
      </c>
      <c r="C57" t="s">
        <v>16</v>
      </c>
      <c r="D57" t="s">
        <v>143</v>
      </c>
      <c r="E57" t="s">
        <v>18</v>
      </c>
      <c r="F57" s="1" t="s">
        <v>144</v>
      </c>
      <c r="G57" t="s">
        <v>145</v>
      </c>
      <c r="H57">
        <v>2139990.54</v>
      </c>
      <c r="I57" s="2">
        <v>44593</v>
      </c>
      <c r="K57">
        <v>457792.07</v>
      </c>
    </row>
    <row r="58" spans="1:11" x14ac:dyDescent="0.25">
      <c r="A58" t="str">
        <f>"Z4C35A7710"</f>
        <v>Z4C35A7710</v>
      </c>
      <c r="B58" t="str">
        <f t="shared" si="1"/>
        <v>06363391001</v>
      </c>
      <c r="C58" t="s">
        <v>16</v>
      </c>
      <c r="D58" t="s">
        <v>146</v>
      </c>
      <c r="E58" t="s">
        <v>54</v>
      </c>
      <c r="F58" s="1" t="s">
        <v>147</v>
      </c>
      <c r="G58" t="s">
        <v>139</v>
      </c>
      <c r="H58">
        <v>1100</v>
      </c>
      <c r="I58" s="2">
        <v>44642</v>
      </c>
      <c r="J58" s="2">
        <v>44649</v>
      </c>
      <c r="K58">
        <v>1100</v>
      </c>
    </row>
    <row r="59" spans="1:11" x14ac:dyDescent="0.25">
      <c r="A59" t="str">
        <f>"Z7335DC008"</f>
        <v>Z7335DC008</v>
      </c>
      <c r="B59" t="str">
        <f t="shared" si="1"/>
        <v>06363391001</v>
      </c>
      <c r="C59" t="s">
        <v>16</v>
      </c>
      <c r="D59" t="s">
        <v>148</v>
      </c>
      <c r="E59" t="s">
        <v>54</v>
      </c>
      <c r="F59" s="1" t="s">
        <v>149</v>
      </c>
      <c r="G59" t="s">
        <v>150</v>
      </c>
      <c r="H59">
        <v>295</v>
      </c>
      <c r="I59" s="2">
        <v>44656</v>
      </c>
      <c r="J59" s="2">
        <v>44662</v>
      </c>
      <c r="K59">
        <v>295</v>
      </c>
    </row>
    <row r="60" spans="1:11" x14ac:dyDescent="0.25">
      <c r="A60" t="str">
        <f>"ZBB35686AA"</f>
        <v>ZBB35686AA</v>
      </c>
      <c r="B60" t="str">
        <f t="shared" si="1"/>
        <v>06363391001</v>
      </c>
      <c r="C60" t="s">
        <v>16</v>
      </c>
      <c r="D60" t="s">
        <v>151</v>
      </c>
      <c r="E60" t="s">
        <v>54</v>
      </c>
      <c r="F60" s="1" t="s">
        <v>152</v>
      </c>
      <c r="G60" t="s">
        <v>153</v>
      </c>
      <c r="H60">
        <v>1872</v>
      </c>
      <c r="I60" s="2">
        <v>44621</v>
      </c>
      <c r="J60" s="2">
        <v>44926</v>
      </c>
      <c r="K60">
        <v>0</v>
      </c>
    </row>
    <row r="61" spans="1:11" x14ac:dyDescent="0.25">
      <c r="A61" t="str">
        <f>"Z78360CBDF"</f>
        <v>Z78360CBDF</v>
      </c>
      <c r="B61" t="str">
        <f t="shared" si="1"/>
        <v>06363391001</v>
      </c>
      <c r="C61" t="s">
        <v>16</v>
      </c>
      <c r="D61" t="s">
        <v>154</v>
      </c>
      <c r="E61" t="s">
        <v>54</v>
      </c>
      <c r="F61" s="1" t="s">
        <v>155</v>
      </c>
      <c r="G61" t="s">
        <v>156</v>
      </c>
      <c r="H61">
        <v>173</v>
      </c>
      <c r="I61" s="2">
        <v>44692</v>
      </c>
      <c r="J61" s="2">
        <v>45056</v>
      </c>
      <c r="K61">
        <v>173.07</v>
      </c>
    </row>
    <row r="62" spans="1:11" x14ac:dyDescent="0.25">
      <c r="A62" t="str">
        <f>"Z1C360CB96"</f>
        <v>Z1C360CB96</v>
      </c>
      <c r="B62" t="str">
        <f t="shared" si="1"/>
        <v>06363391001</v>
      </c>
      <c r="C62" t="s">
        <v>16</v>
      </c>
      <c r="D62" t="s">
        <v>157</v>
      </c>
      <c r="E62" t="s">
        <v>54</v>
      </c>
      <c r="F62" s="1" t="s">
        <v>158</v>
      </c>
      <c r="G62" t="s">
        <v>159</v>
      </c>
      <c r="H62">
        <v>134.38999999999999</v>
      </c>
      <c r="I62" s="2">
        <v>44665</v>
      </c>
      <c r="J62" s="2">
        <v>45065</v>
      </c>
      <c r="K62">
        <v>134.61000000000001</v>
      </c>
    </row>
    <row r="63" spans="1:11" x14ac:dyDescent="0.25">
      <c r="A63" t="str">
        <f>"ZE436354A3"</f>
        <v>ZE436354A3</v>
      </c>
      <c r="B63" t="str">
        <f t="shared" si="1"/>
        <v>06363391001</v>
      </c>
      <c r="C63" t="s">
        <v>16</v>
      </c>
      <c r="D63" t="s">
        <v>160</v>
      </c>
      <c r="E63" t="s">
        <v>54</v>
      </c>
      <c r="F63" s="1" t="s">
        <v>149</v>
      </c>
      <c r="G63" t="s">
        <v>150</v>
      </c>
      <c r="H63">
        <v>27300</v>
      </c>
      <c r="I63" s="2">
        <v>44685</v>
      </c>
      <c r="J63" s="2">
        <v>44694</v>
      </c>
      <c r="K63">
        <v>27027</v>
      </c>
    </row>
    <row r="64" spans="1:11" x14ac:dyDescent="0.25">
      <c r="A64" t="str">
        <f>"Z3A36004CB"</f>
        <v>Z3A36004CB</v>
      </c>
      <c r="B64" t="str">
        <f t="shared" si="1"/>
        <v>06363391001</v>
      </c>
      <c r="C64" t="s">
        <v>16</v>
      </c>
      <c r="D64" t="s">
        <v>161</v>
      </c>
      <c r="E64" t="s">
        <v>18</v>
      </c>
      <c r="F64" s="1" t="s">
        <v>162</v>
      </c>
      <c r="G64" t="s">
        <v>163</v>
      </c>
      <c r="H64">
        <v>17027.3</v>
      </c>
      <c r="I64" s="2">
        <v>44690</v>
      </c>
      <c r="J64" s="2">
        <v>45006</v>
      </c>
      <c r="K64">
        <v>20332.8</v>
      </c>
    </row>
    <row r="65" spans="1:11" x14ac:dyDescent="0.25">
      <c r="A65" t="str">
        <f>"Z023665242"</f>
        <v>Z023665242</v>
      </c>
      <c r="B65" t="str">
        <f t="shared" si="1"/>
        <v>06363391001</v>
      </c>
      <c r="C65" t="s">
        <v>16</v>
      </c>
      <c r="D65" t="s">
        <v>164</v>
      </c>
      <c r="E65" t="s">
        <v>54</v>
      </c>
      <c r="F65" s="1" t="s">
        <v>165</v>
      </c>
      <c r="G65" t="s">
        <v>166</v>
      </c>
      <c r="H65">
        <v>1104.6500000000001</v>
      </c>
      <c r="I65" s="2">
        <v>44694</v>
      </c>
      <c r="J65" s="2">
        <v>44699</v>
      </c>
      <c r="K65">
        <v>1104.6500000000001</v>
      </c>
    </row>
    <row r="66" spans="1:11" x14ac:dyDescent="0.25">
      <c r="A66" t="str">
        <f>"9191559A6E"</f>
        <v>9191559A6E</v>
      </c>
      <c r="B66" t="str">
        <f t="shared" si="1"/>
        <v>06363391001</v>
      </c>
      <c r="C66" t="s">
        <v>16</v>
      </c>
      <c r="D66" t="s">
        <v>167</v>
      </c>
      <c r="E66" t="s">
        <v>18</v>
      </c>
      <c r="F66" s="1" t="s">
        <v>168</v>
      </c>
      <c r="G66" t="s">
        <v>169</v>
      </c>
      <c r="H66">
        <v>50270.5</v>
      </c>
      <c r="I66" s="2">
        <v>44712</v>
      </c>
      <c r="J66" s="2">
        <v>44961</v>
      </c>
      <c r="K66">
        <v>25398.51</v>
      </c>
    </row>
    <row r="67" spans="1:11" x14ac:dyDescent="0.25">
      <c r="A67" t="str">
        <f>"ZAB36AE65E"</f>
        <v>ZAB36AE65E</v>
      </c>
      <c r="B67" t="str">
        <f t="shared" ref="B67:B101" si="2">"06363391001"</f>
        <v>06363391001</v>
      </c>
      <c r="C67" t="s">
        <v>16</v>
      </c>
      <c r="D67" t="s">
        <v>170</v>
      </c>
      <c r="E67" t="s">
        <v>54</v>
      </c>
      <c r="F67" s="1" t="s">
        <v>86</v>
      </c>
      <c r="G67" t="s">
        <v>87</v>
      </c>
      <c r="H67">
        <v>5130</v>
      </c>
      <c r="I67" s="2">
        <v>44725</v>
      </c>
      <c r="J67" s="2">
        <v>44926</v>
      </c>
      <c r="K67">
        <v>5130</v>
      </c>
    </row>
    <row r="68" spans="1:11" x14ac:dyDescent="0.25">
      <c r="A68" t="str">
        <f>"ZB936902D9"</f>
        <v>ZB936902D9</v>
      </c>
      <c r="B68" t="str">
        <f t="shared" si="2"/>
        <v>06363391001</v>
      </c>
      <c r="C68" t="s">
        <v>16</v>
      </c>
      <c r="D68" t="s">
        <v>171</v>
      </c>
      <c r="E68" t="s">
        <v>54</v>
      </c>
      <c r="F68" s="1" t="s">
        <v>172</v>
      </c>
      <c r="G68" t="s">
        <v>173</v>
      </c>
      <c r="H68">
        <v>8000</v>
      </c>
      <c r="I68" s="2">
        <v>44718</v>
      </c>
      <c r="J68" s="2">
        <v>44733</v>
      </c>
      <c r="K68">
        <v>8000</v>
      </c>
    </row>
    <row r="69" spans="1:11" x14ac:dyDescent="0.25">
      <c r="A69" t="str">
        <f>"Z9336A52B6"</f>
        <v>Z9336A52B6</v>
      </c>
      <c r="B69" t="str">
        <f t="shared" si="2"/>
        <v>06363391001</v>
      </c>
      <c r="C69" t="s">
        <v>16</v>
      </c>
      <c r="D69" t="s">
        <v>174</v>
      </c>
      <c r="E69" t="s">
        <v>54</v>
      </c>
      <c r="F69" s="1" t="s">
        <v>175</v>
      </c>
      <c r="G69" t="s">
        <v>176</v>
      </c>
      <c r="H69">
        <v>2850</v>
      </c>
      <c r="I69" s="2">
        <v>44734</v>
      </c>
      <c r="J69" s="2">
        <v>44735</v>
      </c>
      <c r="K69">
        <v>2850</v>
      </c>
    </row>
    <row r="70" spans="1:11" x14ac:dyDescent="0.25">
      <c r="A70" t="str">
        <f>"Z4436EA00E"</f>
        <v>Z4436EA00E</v>
      </c>
      <c r="B70" t="str">
        <f t="shared" si="2"/>
        <v>06363391001</v>
      </c>
      <c r="C70" t="s">
        <v>16</v>
      </c>
      <c r="D70" t="s">
        <v>177</v>
      </c>
      <c r="E70" t="s">
        <v>54</v>
      </c>
      <c r="F70" s="1" t="s">
        <v>178</v>
      </c>
      <c r="G70" t="s">
        <v>179</v>
      </c>
      <c r="H70">
        <v>105.4</v>
      </c>
      <c r="I70" s="2">
        <v>44740</v>
      </c>
      <c r="J70" s="2">
        <v>44742</v>
      </c>
      <c r="K70">
        <v>105.4</v>
      </c>
    </row>
    <row r="71" spans="1:11" x14ac:dyDescent="0.25">
      <c r="A71" t="str">
        <f>"Z0836FDF34"</f>
        <v>Z0836FDF34</v>
      </c>
      <c r="B71" t="str">
        <f t="shared" si="2"/>
        <v>06363391001</v>
      </c>
      <c r="C71" t="s">
        <v>16</v>
      </c>
      <c r="D71" t="s">
        <v>180</v>
      </c>
      <c r="E71" t="s">
        <v>54</v>
      </c>
      <c r="F71" s="1" t="s">
        <v>181</v>
      </c>
      <c r="G71" t="s">
        <v>182</v>
      </c>
      <c r="H71">
        <v>2880</v>
      </c>
      <c r="I71" s="2">
        <v>44753</v>
      </c>
      <c r="J71" s="2">
        <v>44773</v>
      </c>
      <c r="K71">
        <v>2880</v>
      </c>
    </row>
    <row r="72" spans="1:11" x14ac:dyDescent="0.25">
      <c r="A72" t="str">
        <f>"Z6A3738D60"</f>
        <v>Z6A3738D60</v>
      </c>
      <c r="B72" t="str">
        <f t="shared" si="2"/>
        <v>06363391001</v>
      </c>
      <c r="C72" t="s">
        <v>16</v>
      </c>
      <c r="D72" t="s">
        <v>183</v>
      </c>
      <c r="E72" t="s">
        <v>54</v>
      </c>
      <c r="F72" s="1" t="s">
        <v>184</v>
      </c>
      <c r="G72" t="s">
        <v>185</v>
      </c>
      <c r="H72">
        <v>8750</v>
      </c>
      <c r="I72" s="2">
        <v>44769</v>
      </c>
      <c r="J72" s="2">
        <v>44775</v>
      </c>
      <c r="K72">
        <v>8750</v>
      </c>
    </row>
    <row r="73" spans="1:11" x14ac:dyDescent="0.25">
      <c r="A73" t="str">
        <f>"9267482813"</f>
        <v>9267482813</v>
      </c>
      <c r="B73" t="str">
        <f t="shared" si="2"/>
        <v>06363391001</v>
      </c>
      <c r="C73" t="s">
        <v>16</v>
      </c>
      <c r="D73" t="s">
        <v>186</v>
      </c>
      <c r="E73" t="s">
        <v>18</v>
      </c>
      <c r="F73" s="1" t="s">
        <v>19</v>
      </c>
      <c r="G73" t="s">
        <v>20</v>
      </c>
      <c r="H73">
        <v>0</v>
      </c>
      <c r="I73" s="2">
        <v>44805</v>
      </c>
      <c r="J73" s="2">
        <v>45535</v>
      </c>
      <c r="K73">
        <v>228304.62</v>
      </c>
    </row>
    <row r="74" spans="1:11" x14ac:dyDescent="0.25">
      <c r="A74" t="str">
        <f>"ZD9377A40A"</f>
        <v>ZD9377A40A</v>
      </c>
      <c r="B74" t="str">
        <f t="shared" si="2"/>
        <v>06363391001</v>
      </c>
      <c r="C74" t="s">
        <v>16</v>
      </c>
      <c r="D74" t="s">
        <v>187</v>
      </c>
      <c r="E74" t="s">
        <v>18</v>
      </c>
      <c r="F74" s="1" t="s">
        <v>102</v>
      </c>
      <c r="G74" t="s">
        <v>103</v>
      </c>
      <c r="H74">
        <v>4523.46</v>
      </c>
      <c r="I74" s="2">
        <v>44802</v>
      </c>
      <c r="J74" s="2">
        <v>44806</v>
      </c>
      <c r="K74">
        <v>4229.13</v>
      </c>
    </row>
    <row r="75" spans="1:11" x14ac:dyDescent="0.25">
      <c r="A75" t="str">
        <f>"ZC637A1F2A"</f>
        <v>ZC637A1F2A</v>
      </c>
      <c r="B75" t="str">
        <f t="shared" si="2"/>
        <v>06363391001</v>
      </c>
      <c r="C75" t="s">
        <v>16</v>
      </c>
      <c r="D75" t="s">
        <v>188</v>
      </c>
      <c r="E75" t="s">
        <v>54</v>
      </c>
      <c r="F75" s="1" t="s">
        <v>189</v>
      </c>
      <c r="G75" t="s">
        <v>190</v>
      </c>
      <c r="H75">
        <v>750</v>
      </c>
      <c r="I75" s="2">
        <v>44823</v>
      </c>
      <c r="J75" s="2">
        <v>44824</v>
      </c>
      <c r="K75">
        <v>750</v>
      </c>
    </row>
    <row r="76" spans="1:11" x14ac:dyDescent="0.25">
      <c r="A76" t="str">
        <f>"ZC137A9183"</f>
        <v>ZC137A9183</v>
      </c>
      <c r="B76" t="str">
        <f t="shared" si="2"/>
        <v>06363391001</v>
      </c>
      <c r="C76" t="s">
        <v>16</v>
      </c>
      <c r="D76" t="s">
        <v>191</v>
      </c>
      <c r="E76" t="s">
        <v>54</v>
      </c>
      <c r="F76" s="1" t="s">
        <v>192</v>
      </c>
      <c r="G76" t="s">
        <v>193</v>
      </c>
      <c r="H76">
        <v>4450</v>
      </c>
      <c r="I76" s="2">
        <v>44861</v>
      </c>
      <c r="J76" s="2">
        <v>44862</v>
      </c>
      <c r="K76">
        <v>4450</v>
      </c>
    </row>
    <row r="77" spans="1:11" x14ac:dyDescent="0.25">
      <c r="A77" t="str">
        <f>"940161387A"</f>
        <v>940161387A</v>
      </c>
      <c r="B77" t="str">
        <f t="shared" si="2"/>
        <v>06363391001</v>
      </c>
      <c r="C77" t="s">
        <v>16</v>
      </c>
      <c r="D77" t="s">
        <v>194</v>
      </c>
      <c r="E77" t="s">
        <v>54</v>
      </c>
      <c r="F77" s="1" t="s">
        <v>195</v>
      </c>
      <c r="G77" t="s">
        <v>196</v>
      </c>
      <c r="H77">
        <v>50758.67</v>
      </c>
      <c r="I77" s="2">
        <v>44824</v>
      </c>
      <c r="J77" s="2">
        <v>44847</v>
      </c>
      <c r="K77">
        <v>50758.66</v>
      </c>
    </row>
    <row r="78" spans="1:11" x14ac:dyDescent="0.25">
      <c r="A78" t="str">
        <f>"Z0E36F5984"</f>
        <v>Z0E36F5984</v>
      </c>
      <c r="B78" t="str">
        <f t="shared" si="2"/>
        <v>06363391001</v>
      </c>
      <c r="C78" t="s">
        <v>16</v>
      </c>
      <c r="D78" t="s">
        <v>197</v>
      </c>
      <c r="E78" t="s">
        <v>54</v>
      </c>
      <c r="F78" s="1" t="s">
        <v>198</v>
      </c>
      <c r="G78" t="s">
        <v>199</v>
      </c>
      <c r="H78">
        <v>15227.79</v>
      </c>
      <c r="I78" s="2">
        <v>44824</v>
      </c>
      <c r="J78" s="2">
        <v>44864</v>
      </c>
      <c r="K78">
        <v>0</v>
      </c>
    </row>
    <row r="79" spans="1:11" x14ac:dyDescent="0.25">
      <c r="A79" t="str">
        <f>"Z5437AC292"</f>
        <v>Z5437AC292</v>
      </c>
      <c r="B79" t="str">
        <f t="shared" si="2"/>
        <v>06363391001</v>
      </c>
      <c r="C79" t="s">
        <v>16</v>
      </c>
      <c r="D79" t="s">
        <v>200</v>
      </c>
      <c r="E79" t="s">
        <v>54</v>
      </c>
      <c r="F79" s="1" t="s">
        <v>201</v>
      </c>
      <c r="G79" t="s">
        <v>202</v>
      </c>
      <c r="H79">
        <v>2000</v>
      </c>
      <c r="I79" s="2">
        <v>44823</v>
      </c>
      <c r="J79" s="2">
        <v>44834</v>
      </c>
      <c r="K79">
        <v>2000</v>
      </c>
    </row>
    <row r="80" spans="1:11" x14ac:dyDescent="0.25">
      <c r="A80" t="str">
        <f>"Z1937FAC4C"</f>
        <v>Z1937FAC4C</v>
      </c>
      <c r="B80" t="str">
        <f t="shared" si="2"/>
        <v>06363391001</v>
      </c>
      <c r="C80" t="s">
        <v>16</v>
      </c>
      <c r="D80" t="s">
        <v>203</v>
      </c>
      <c r="E80" t="s">
        <v>54</v>
      </c>
      <c r="F80" s="1" t="s">
        <v>204</v>
      </c>
      <c r="G80" t="s">
        <v>205</v>
      </c>
      <c r="H80">
        <v>348.61</v>
      </c>
      <c r="I80" s="2">
        <v>44846</v>
      </c>
      <c r="J80" s="2">
        <v>44847</v>
      </c>
      <c r="K80">
        <v>348.61</v>
      </c>
    </row>
    <row r="81" spans="1:11" x14ac:dyDescent="0.25">
      <c r="A81" t="str">
        <f>"Z27381B3CC"</f>
        <v>Z27381B3CC</v>
      </c>
      <c r="B81" t="str">
        <f t="shared" si="2"/>
        <v>06363391001</v>
      </c>
      <c r="C81" t="s">
        <v>16</v>
      </c>
      <c r="D81" t="s">
        <v>206</v>
      </c>
      <c r="E81" t="s">
        <v>54</v>
      </c>
      <c r="F81" s="1" t="s">
        <v>207</v>
      </c>
      <c r="G81" t="s">
        <v>208</v>
      </c>
      <c r="H81">
        <v>235</v>
      </c>
      <c r="I81" s="2">
        <v>44858</v>
      </c>
      <c r="J81" s="2">
        <v>44865</v>
      </c>
      <c r="K81">
        <v>235</v>
      </c>
    </row>
    <row r="82" spans="1:11" x14ac:dyDescent="0.25">
      <c r="A82" t="str">
        <f>"Z163837336"</f>
        <v>Z163837336</v>
      </c>
      <c r="B82" t="str">
        <f t="shared" si="2"/>
        <v>06363391001</v>
      </c>
      <c r="C82" t="s">
        <v>16</v>
      </c>
      <c r="D82" t="s">
        <v>209</v>
      </c>
      <c r="E82" t="s">
        <v>54</v>
      </c>
      <c r="F82" s="1" t="s">
        <v>210</v>
      </c>
      <c r="G82" t="s">
        <v>211</v>
      </c>
      <c r="H82">
        <v>1100</v>
      </c>
      <c r="I82" s="2">
        <v>44854</v>
      </c>
      <c r="J82" s="2">
        <v>44871</v>
      </c>
      <c r="K82">
        <v>1100</v>
      </c>
    </row>
    <row r="83" spans="1:11" x14ac:dyDescent="0.25">
      <c r="A83" t="str">
        <f>"Z0B368A0F7"</f>
        <v>Z0B368A0F7</v>
      </c>
      <c r="B83" t="str">
        <f t="shared" si="2"/>
        <v>06363391001</v>
      </c>
      <c r="C83" t="s">
        <v>16</v>
      </c>
      <c r="D83" t="s">
        <v>212</v>
      </c>
      <c r="E83" t="s">
        <v>54</v>
      </c>
      <c r="F83" s="1" t="s">
        <v>213</v>
      </c>
      <c r="G83" t="s">
        <v>214</v>
      </c>
      <c r="H83">
        <v>25289</v>
      </c>
      <c r="I83" s="2">
        <v>44775</v>
      </c>
      <c r="J83" s="2">
        <v>44864</v>
      </c>
      <c r="K83">
        <v>25289</v>
      </c>
    </row>
    <row r="84" spans="1:11" x14ac:dyDescent="0.25">
      <c r="A84" t="str">
        <f>"945833729C"</f>
        <v>945833729C</v>
      </c>
      <c r="B84" t="str">
        <f t="shared" si="2"/>
        <v>06363391001</v>
      </c>
      <c r="C84" t="s">
        <v>16</v>
      </c>
      <c r="D84" t="s">
        <v>215</v>
      </c>
      <c r="E84" t="s">
        <v>18</v>
      </c>
      <c r="F84" s="1" t="s">
        <v>44</v>
      </c>
      <c r="G84" t="s">
        <v>45</v>
      </c>
      <c r="H84">
        <v>1256675</v>
      </c>
      <c r="I84" s="2">
        <v>44861</v>
      </c>
      <c r="J84" s="2">
        <v>45586</v>
      </c>
      <c r="K84">
        <v>0</v>
      </c>
    </row>
    <row r="85" spans="1:11" x14ac:dyDescent="0.25">
      <c r="A85" t="str">
        <f>"93001842A0"</f>
        <v>93001842A0</v>
      </c>
      <c r="B85" t="str">
        <f t="shared" si="2"/>
        <v>06363391001</v>
      </c>
      <c r="C85" t="s">
        <v>16</v>
      </c>
      <c r="D85" t="s">
        <v>216</v>
      </c>
      <c r="E85" t="s">
        <v>29</v>
      </c>
      <c r="F85" s="1" t="s">
        <v>217</v>
      </c>
      <c r="G85" t="s">
        <v>136</v>
      </c>
      <c r="H85">
        <v>94098</v>
      </c>
      <c r="I85" s="2">
        <v>44830</v>
      </c>
      <c r="J85" s="2">
        <v>44957</v>
      </c>
      <c r="K85">
        <v>0</v>
      </c>
    </row>
    <row r="86" spans="1:11" x14ac:dyDescent="0.25">
      <c r="A86" t="str">
        <f>"ZBA3837250"</f>
        <v>ZBA3837250</v>
      </c>
      <c r="B86" t="str">
        <f t="shared" si="2"/>
        <v>06363391001</v>
      </c>
      <c r="C86" t="s">
        <v>16</v>
      </c>
      <c r="D86" t="s">
        <v>218</v>
      </c>
      <c r="E86" t="s">
        <v>18</v>
      </c>
      <c r="F86" s="1" t="s">
        <v>102</v>
      </c>
      <c r="G86" t="s">
        <v>103</v>
      </c>
      <c r="H86">
        <v>6982.66</v>
      </c>
      <c r="I86" s="2">
        <v>44855</v>
      </c>
      <c r="J86" s="2">
        <v>45100</v>
      </c>
      <c r="K86">
        <v>3105.71</v>
      </c>
    </row>
    <row r="87" spans="1:11" x14ac:dyDescent="0.25">
      <c r="A87" t="str">
        <f>"ZF33863EB6"</f>
        <v>ZF33863EB6</v>
      </c>
      <c r="B87" t="str">
        <f t="shared" si="2"/>
        <v>06363391001</v>
      </c>
      <c r="C87" t="s">
        <v>16</v>
      </c>
      <c r="D87" t="s">
        <v>219</v>
      </c>
      <c r="E87" t="s">
        <v>54</v>
      </c>
      <c r="F87" s="1" t="s">
        <v>220</v>
      </c>
      <c r="G87" t="s">
        <v>221</v>
      </c>
      <c r="H87">
        <v>100</v>
      </c>
      <c r="I87" s="2">
        <v>44869</v>
      </c>
      <c r="J87" s="2">
        <v>44872</v>
      </c>
      <c r="K87">
        <v>100</v>
      </c>
    </row>
    <row r="88" spans="1:11" x14ac:dyDescent="0.25">
      <c r="A88" t="str">
        <f>"Z2B385B18B"</f>
        <v>Z2B385B18B</v>
      </c>
      <c r="B88" t="str">
        <f t="shared" si="2"/>
        <v>06363391001</v>
      </c>
      <c r="C88" t="s">
        <v>16</v>
      </c>
      <c r="D88" t="s">
        <v>222</v>
      </c>
      <c r="E88" t="s">
        <v>18</v>
      </c>
      <c r="F88" s="1" t="s">
        <v>102</v>
      </c>
      <c r="G88" t="s">
        <v>103</v>
      </c>
      <c r="H88">
        <v>404.79</v>
      </c>
      <c r="I88" s="2">
        <v>44868</v>
      </c>
      <c r="J88" s="2">
        <v>44882</v>
      </c>
      <c r="K88">
        <v>0</v>
      </c>
    </row>
    <row r="89" spans="1:11" x14ac:dyDescent="0.25">
      <c r="A89" t="str">
        <f>"ZB6387ACA7"</f>
        <v>ZB6387ACA7</v>
      </c>
      <c r="B89" t="str">
        <f t="shared" si="2"/>
        <v>06363391001</v>
      </c>
      <c r="C89" t="s">
        <v>16</v>
      </c>
      <c r="D89" t="s">
        <v>223</v>
      </c>
      <c r="E89" t="s">
        <v>54</v>
      </c>
      <c r="F89" s="1" t="s">
        <v>198</v>
      </c>
      <c r="G89" t="s">
        <v>199</v>
      </c>
      <c r="H89">
        <v>5152.2</v>
      </c>
      <c r="I89" s="2">
        <v>44879</v>
      </c>
      <c r="J89" s="2">
        <v>44926</v>
      </c>
      <c r="K89">
        <v>0</v>
      </c>
    </row>
    <row r="90" spans="1:11" x14ac:dyDescent="0.25">
      <c r="A90" t="str">
        <f>"Z4F387EB18"</f>
        <v>Z4F387EB18</v>
      </c>
      <c r="B90" t="str">
        <f t="shared" si="2"/>
        <v>06363391001</v>
      </c>
      <c r="C90" t="s">
        <v>16</v>
      </c>
      <c r="D90" t="s">
        <v>224</v>
      </c>
      <c r="E90" t="s">
        <v>18</v>
      </c>
      <c r="F90" s="1" t="s">
        <v>40</v>
      </c>
      <c r="G90" t="s">
        <v>41</v>
      </c>
      <c r="H90">
        <v>0</v>
      </c>
      <c r="I90" s="2">
        <v>44879</v>
      </c>
      <c r="J90" s="2">
        <v>44883</v>
      </c>
      <c r="K90">
        <v>17937.48</v>
      </c>
    </row>
    <row r="91" spans="1:11" x14ac:dyDescent="0.25">
      <c r="A91" t="str">
        <f>"Z66382792F"</f>
        <v>Z66382792F</v>
      </c>
      <c r="B91" t="str">
        <f t="shared" si="2"/>
        <v>06363391001</v>
      </c>
      <c r="C91" t="s">
        <v>16</v>
      </c>
      <c r="D91" t="s">
        <v>225</v>
      </c>
      <c r="E91" t="s">
        <v>54</v>
      </c>
      <c r="F91" s="1" t="s">
        <v>226</v>
      </c>
      <c r="G91" t="s">
        <v>136</v>
      </c>
      <c r="H91">
        <v>1440</v>
      </c>
      <c r="I91" s="2">
        <v>44865</v>
      </c>
      <c r="J91" s="2">
        <v>44868</v>
      </c>
      <c r="K91">
        <v>1440</v>
      </c>
    </row>
    <row r="92" spans="1:11" x14ac:dyDescent="0.25">
      <c r="A92" t="str">
        <f>"Z5038A4464"</f>
        <v>Z5038A4464</v>
      </c>
      <c r="B92" t="str">
        <f t="shared" si="2"/>
        <v>06363391001</v>
      </c>
      <c r="C92" t="s">
        <v>16</v>
      </c>
      <c r="D92" t="s">
        <v>227</v>
      </c>
      <c r="E92" t="s">
        <v>54</v>
      </c>
      <c r="F92" s="1" t="s">
        <v>126</v>
      </c>
      <c r="G92" t="s">
        <v>127</v>
      </c>
      <c r="H92">
        <v>22400</v>
      </c>
      <c r="I92" s="2">
        <v>44893</v>
      </c>
      <c r="J92" s="2">
        <v>44954</v>
      </c>
      <c r="K92">
        <v>0</v>
      </c>
    </row>
    <row r="93" spans="1:11" x14ac:dyDescent="0.25">
      <c r="A93" t="str">
        <f>"Z1E38F141C"</f>
        <v>Z1E38F141C</v>
      </c>
      <c r="B93" t="str">
        <f t="shared" si="2"/>
        <v>06363391001</v>
      </c>
      <c r="C93" t="s">
        <v>16</v>
      </c>
      <c r="D93" t="s">
        <v>228</v>
      </c>
      <c r="E93" t="s">
        <v>18</v>
      </c>
      <c r="F93" s="1" t="s">
        <v>102</v>
      </c>
      <c r="G93" t="s">
        <v>103</v>
      </c>
      <c r="H93">
        <v>2791.46</v>
      </c>
      <c r="I93" s="2">
        <v>44911</v>
      </c>
      <c r="J93" s="2">
        <v>44926</v>
      </c>
      <c r="K93">
        <v>0</v>
      </c>
    </row>
    <row r="94" spans="1:11" x14ac:dyDescent="0.25">
      <c r="A94" t="str">
        <f>"ZBD3941D24"</f>
        <v>ZBD3941D24</v>
      </c>
      <c r="B94" t="str">
        <f t="shared" si="2"/>
        <v>06363391001</v>
      </c>
      <c r="C94" t="s">
        <v>16</v>
      </c>
      <c r="D94" t="s">
        <v>229</v>
      </c>
      <c r="E94" t="s">
        <v>54</v>
      </c>
      <c r="F94" s="1" t="s">
        <v>230</v>
      </c>
      <c r="G94" t="s">
        <v>231</v>
      </c>
      <c r="H94">
        <v>5000</v>
      </c>
      <c r="I94" s="2">
        <v>44935</v>
      </c>
      <c r="J94" s="2">
        <v>45655</v>
      </c>
      <c r="K94">
        <v>0</v>
      </c>
    </row>
    <row r="95" spans="1:11" x14ac:dyDescent="0.25">
      <c r="A95" t="str">
        <f>"Z533941D01"</f>
        <v>Z533941D01</v>
      </c>
      <c r="B95" t="str">
        <f t="shared" si="2"/>
        <v>06363391001</v>
      </c>
      <c r="C95" t="s">
        <v>16</v>
      </c>
      <c r="D95" t="s">
        <v>232</v>
      </c>
      <c r="E95" t="s">
        <v>54</v>
      </c>
      <c r="F95" s="1" t="s">
        <v>184</v>
      </c>
      <c r="G95" t="s">
        <v>185</v>
      </c>
      <c r="H95">
        <v>3200</v>
      </c>
      <c r="I95" s="2">
        <v>44918</v>
      </c>
      <c r="J95" s="2">
        <v>44923</v>
      </c>
      <c r="K95">
        <v>0</v>
      </c>
    </row>
    <row r="96" spans="1:11" x14ac:dyDescent="0.25">
      <c r="A96" t="str">
        <f>"Z843917DD8"</f>
        <v>Z843917DD8</v>
      </c>
      <c r="B96" t="str">
        <f t="shared" si="2"/>
        <v>06363391001</v>
      </c>
      <c r="C96" t="s">
        <v>16</v>
      </c>
      <c r="D96" t="s">
        <v>233</v>
      </c>
      <c r="E96" t="s">
        <v>54</v>
      </c>
      <c r="F96" s="1" t="s">
        <v>165</v>
      </c>
      <c r="G96" t="s">
        <v>166</v>
      </c>
      <c r="H96">
        <v>446</v>
      </c>
      <c r="I96" s="2">
        <v>44942</v>
      </c>
      <c r="J96" s="2">
        <v>44956</v>
      </c>
      <c r="K96">
        <v>0</v>
      </c>
    </row>
    <row r="97" spans="1:11" x14ac:dyDescent="0.25">
      <c r="A97" t="str">
        <f>"Z59385B132"</f>
        <v>Z59385B132</v>
      </c>
      <c r="B97" t="str">
        <f t="shared" si="2"/>
        <v>06363391001</v>
      </c>
      <c r="C97" t="s">
        <v>16</v>
      </c>
      <c r="D97" t="s">
        <v>234</v>
      </c>
      <c r="E97" t="s">
        <v>18</v>
      </c>
      <c r="F97" s="1" t="s">
        <v>235</v>
      </c>
      <c r="G97" t="s">
        <v>236</v>
      </c>
      <c r="H97">
        <v>58.94</v>
      </c>
      <c r="I97" s="2">
        <v>44876</v>
      </c>
      <c r="J97" s="2">
        <v>45195</v>
      </c>
      <c r="K97">
        <v>0</v>
      </c>
    </row>
    <row r="98" spans="1:11" x14ac:dyDescent="0.25">
      <c r="A98" t="str">
        <f>"9160680049"</f>
        <v>9160680049</v>
      </c>
      <c r="B98" t="str">
        <f t="shared" si="2"/>
        <v>06363391001</v>
      </c>
      <c r="C98" t="s">
        <v>16</v>
      </c>
      <c r="D98" t="s">
        <v>237</v>
      </c>
      <c r="E98" t="s">
        <v>18</v>
      </c>
      <c r="F98" s="1" t="s">
        <v>238</v>
      </c>
      <c r="G98" t="s">
        <v>239</v>
      </c>
      <c r="H98">
        <v>1269353.08</v>
      </c>
      <c r="I98" s="2">
        <v>44699</v>
      </c>
      <c r="J98" s="2">
        <v>46033</v>
      </c>
      <c r="K98">
        <v>0</v>
      </c>
    </row>
    <row r="99" spans="1:11" x14ac:dyDescent="0.25">
      <c r="A99" t="str">
        <f>"Z16387EA70"</f>
        <v>Z16387EA70</v>
      </c>
      <c r="B99" t="str">
        <f t="shared" si="2"/>
        <v>06363391001</v>
      </c>
      <c r="C99" t="s">
        <v>16</v>
      </c>
      <c r="D99" t="s">
        <v>240</v>
      </c>
      <c r="E99" t="s">
        <v>29</v>
      </c>
      <c r="F99" s="1" t="s">
        <v>241</v>
      </c>
      <c r="G99" t="s">
        <v>163</v>
      </c>
      <c r="H99">
        <v>9166</v>
      </c>
      <c r="I99" s="2">
        <v>44914</v>
      </c>
      <c r="J99" s="2">
        <v>44957</v>
      </c>
      <c r="K99">
        <v>0</v>
      </c>
    </row>
    <row r="100" spans="1:11" x14ac:dyDescent="0.25">
      <c r="A100" t="str">
        <f>"Z9A38C2DFB"</f>
        <v>Z9A38C2DFB</v>
      </c>
      <c r="B100" t="str">
        <f t="shared" si="2"/>
        <v>06363391001</v>
      </c>
      <c r="C100" t="s">
        <v>16</v>
      </c>
      <c r="D100" t="s">
        <v>242</v>
      </c>
      <c r="E100" t="s">
        <v>54</v>
      </c>
      <c r="F100" s="1" t="s">
        <v>141</v>
      </c>
      <c r="G100" t="s">
        <v>142</v>
      </c>
      <c r="H100">
        <v>498.9</v>
      </c>
      <c r="I100" s="2">
        <v>44925</v>
      </c>
      <c r="J100" s="2">
        <v>44957</v>
      </c>
      <c r="K100">
        <v>0</v>
      </c>
    </row>
    <row r="101" spans="1:11" x14ac:dyDescent="0.25">
      <c r="A101" t="str">
        <f>"ZD135BF6FA"</f>
        <v>ZD135BF6FA</v>
      </c>
      <c r="B101" t="str">
        <f t="shared" si="2"/>
        <v>06363391001</v>
      </c>
      <c r="C101" t="s">
        <v>16</v>
      </c>
      <c r="D101" t="s">
        <v>243</v>
      </c>
      <c r="E101" t="s">
        <v>54</v>
      </c>
      <c r="F101" s="1" t="s">
        <v>244</v>
      </c>
      <c r="G101" t="s">
        <v>245</v>
      </c>
      <c r="H101">
        <v>1000</v>
      </c>
      <c r="I101" s="2">
        <v>44341</v>
      </c>
      <c r="K101">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sardegna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CAPPABIANCA GABRIELE</dc:creator>
  <cp:lastModifiedBy>CAPPABIANCA GABRIELE</cp:lastModifiedBy>
  <dcterms:created xsi:type="dcterms:W3CDTF">2023-01-30T11:49:39Z</dcterms:created>
  <dcterms:modified xsi:type="dcterms:W3CDTF">2023-01-30T11:49:39Z</dcterms:modified>
</cp:coreProperties>
</file>