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sici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</calcChain>
</file>

<file path=xl/sharedStrings.xml><?xml version="1.0" encoding="utf-8"?>
<sst xmlns="http://schemas.openxmlformats.org/spreadsheetml/2006/main" count="1005" uniqueCount="431">
  <si>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</si>
  <si>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</si>
  <si>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</si>
  <si>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</si>
  <si>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</si>
  <si>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</si>
  <si>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</si>
  <si>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</si>
  <si>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</si>
  <si>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</si>
  <si>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</si>
  <si>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</si>
  <si>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</si>
  <si>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</si>
  <si>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</si>
  <si>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</si>
  <si>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Sicilia</t>
  </si>
  <si>
    <t>CONVENZIONE ENERGIA ELETTRICA 13 LOTTO 9 SICILIA</t>
  </si>
  <si>
    <t>26-AFFIDAMENTO DIRETTO IN ADESIONE AD ACCORDO QUADRO/CONVENZIONE</t>
  </si>
  <si>
    <t xml:space="preserve">ENEL ENERGIA SPA (CF: 06655971007)
</t>
  </si>
  <si>
    <t>ENEL ENERGIA SPA (CF: 06655971007)</t>
  </si>
  <si>
    <t>GASOLIO PER RISCALDAMENTO - DP MESSINA (TERRITORIO)</t>
  </si>
  <si>
    <t xml:space="preserve">Q8 QUASER SRL (CF: 06543251000)
</t>
  </si>
  <si>
    <t>Q8 QUASER SRL (CF: 06543251000)</t>
  </si>
  <si>
    <t>250 PANNELLI DI PICCOLO FORMATO</t>
  </si>
  <si>
    <t>23-AFFIDAMENTO DIRETTO</t>
  </si>
  <si>
    <t xml:space="preserve">LG GRAFICA DI ROSARIO LA GALA (CF: LGLRSR73M29M052O)
</t>
  </si>
  <si>
    <t>LG GRAFICA DI ROSARIO LA GALA (CF: LGLRSR73M29M052O)</t>
  </si>
  <si>
    <t>MANUTENZIONE IMPIANTI TORNELLI</t>
  </si>
  <si>
    <t>04-PROCEDURA NEGOZIATA SENZA PREVIA PUBBLICAZIONE</t>
  </si>
  <si>
    <t xml:space="preserve">CLIMA CENTER SRL (CF: 05976450824)
CO.BEL (CF: 05386470826)
CORAMA SRL (CF: 02707270837)
DI BELLA COSTRUZIONI SRL (CF: 01302740871)
FAZIO IMPIANTI (CF: FZASST77M27F158W)
</t>
  </si>
  <si>
    <t>FAZIO IMPIANTI (CF: FZASST77M27F158W)</t>
  </si>
  <si>
    <t>N.17 INSEGNE - DR SICILIA</t>
  </si>
  <si>
    <t>Fornitura di materiale pubblicitario - Convegno presso tribunale di Enna</t>
  </si>
  <si>
    <t>Noleggio in convenzione Consip di 13 fotocopiatori - Uffici vari DR Sicilia</t>
  </si>
  <si>
    <t xml:space="preserve">KYOCERA DOCUMENT SOLUTION ITALIA SPA (CF: 01788080156)
</t>
  </si>
  <si>
    <t>KYOCERA DOCUMENT SOLUTION ITALIA SPA (CF: 01788080156)</t>
  </si>
  <si>
    <t>Noleggio fotocopiatrici Kyocera per Uffici DR SIcilia</t>
  </si>
  <si>
    <t>TIMBRI - DR SICILIA</t>
  </si>
  <si>
    <t>Carta di credito per Direttore Regionale</t>
  </si>
  <si>
    <t xml:space="preserve">NEXI PAYMENTS S.P.A. (GIÃ  CARTASI SPA) (CF: 04107060966)
</t>
  </si>
  <si>
    <t>NEXI PAYMENTS S.P.A. (GIÃ  CARTASI SPA) (CF: 04107060966)</t>
  </si>
  <si>
    <t>Noleggio 60 mesi di n. 9 fotocopiatori alta capacitÃ  per uffici DR Sicila</t>
  </si>
  <si>
    <t xml:space="preserve">OLIVETTI SPA (CF: 02298700010)
</t>
  </si>
  <si>
    <t>OLIVETTI SPA (CF: 02298700010)</t>
  </si>
  <si>
    <t>FORNITURA CANCELLERIA</t>
  </si>
  <si>
    <t xml:space="preserve">081 OFFICE &amp; SUPPLIES SRL (CF: 08288271219)
2 EMME SRL (CF: 03678060488)
MYO S.R.L. (CF: 03222970406)
PROGETTA S.R.L. (CF: 04648820878)
RL3 SRL (CF: 09653091000)
</t>
  </si>
  <si>
    <t>MYO S.R.L. (CF: 03222970406)</t>
  </si>
  <si>
    <t>ENERGIA ELETTRICA CONVENZIONE CONSIP EE16 LOTTO 16 SICILIA</t>
  </si>
  <si>
    <t>SERVIZIO DI MANUTENZIONE IMPIANTI ANTINCENDIO PER LA SICILIA</t>
  </si>
  <si>
    <t xml:space="preserve">CADI DEI F.LLI MILASI SRL (CF: 01025850809)
CONTE SRL (CF: 05071440720)
FONDI (CF: 04099151005)
FRIUL SICUREZZA (CF: 02840700302)
MANCINI ILIO SRL (CF: 01578590430)
</t>
  </si>
  <si>
    <t>CADI DEI F.LLI MILASI SRL (CF: 01025850809)</t>
  </si>
  <si>
    <t>Noleggio in Consip di una fotocopiatrice - UT Termini Imerese</t>
  </si>
  <si>
    <t>SERVIZIO DI MANUTENZIONE IMPIANTI ELEVATORI-ANNO 2020-</t>
  </si>
  <si>
    <t xml:space="preserve">CA.TER. SRL (CF: 01607310685)
CASSANI ASCENSORI SRL (CF: 02522560180)
EPS DI PALUMBO OTTAVIO (CF: 05981110827)
EUROELEVATOR SRL (CF: 06951610010)
KONE SPA (CF: 05069070158)
</t>
  </si>
  <si>
    <t>KONE SPA (CF: 05069070158)</t>
  </si>
  <si>
    <t>FORNITURA DI TONER PER TUTTI GLI UFFICI DELLA SICILIA</t>
  </si>
  <si>
    <t xml:space="preserve">ALEX OFFICE &amp; BUSINESS SRL (CF: 01688970621)
ECO LASER INFORMATICA SRL (CF: 04427081007)
ERREBIAN SPA (CF: 08397890586)
MIDA SRL (CF: 01513020238)
PROMO RIGENERA SRL (CF: 01431180551)
</t>
  </si>
  <si>
    <t>PROMO RIGENERA SRL (CF: 01431180551)</t>
  </si>
  <si>
    <t>ENERGIA ELETTRICA CONVENZIONE CONSIP EE 17 LOTTO 16 SICILIA</t>
  </si>
  <si>
    <t>SEGNALETICA DP PALERMO</t>
  </si>
  <si>
    <t>SOSTITUZIONE QUADRO INSEGNE - DR SICILIA</t>
  </si>
  <si>
    <t>CONTRATTO ESECUTIVO PER L'AFFIDAMENTO DEL SERVIZIO DI PULIZIA DELLE SEDI DELL'AG. ENTRATE DELLA SICILIA</t>
  </si>
  <si>
    <t xml:space="preserve">EURO &amp; PROMOS FM SOC.COOP.P.A. (CF: 02458660301)
</t>
  </si>
  <si>
    <t>EURO &amp; PROMOS FM SOC.COOP.P.A. (CF: 02458660301)</t>
  </si>
  <si>
    <t>MANUTENZIONE IMPIANTI ELETTRICI E SPECIALI -ANNO 2020-</t>
  </si>
  <si>
    <t xml:space="preserve">CURCI SRL (CF: 03875740718)
D.I.A. SRL (CF: 02162540518)
DI.FIL. SRL (CF: 01387860883)
DOMOTECH SRL (CF: 02721200810)
NAPOLITANO IMPIANTI SRL (CF: 05865710825)
</t>
  </si>
  <si>
    <t>NAPOLITANO IMPIANTI SRL (CF: 05865710825)</t>
  </si>
  <si>
    <t>UFFICI DELLA SICILIA - SERVIZIO DI MANUTENZIONE DEGLI IMPIANTI TERMOIDRAULICI</t>
  </si>
  <si>
    <t xml:space="preserve">2 EFFE IMPIANTI E SERVIZI SRL (CF: 02993100805)
IDRO TERMO SERVICE SRL (CF: 08446221213)
INSTEL GROUP SOC. COOP A.R.L. (CF: 03327550921)
INTEC SERVICE SRL (CF: 02820290647)
L'ATLANTE DI SOPHIA S.R.L. (CF: 01508020623)
</t>
  </si>
  <si>
    <t>INTEC SERVICE SRL (CF: 02820290647)</t>
  </si>
  <si>
    <t>FORNITURA E INSTALLAZIONE SEGNALETICA - UT PALERMO 2</t>
  </si>
  <si>
    <t>Contratto esecutivo per l'affidamento del servizio di vigilanza privata per l'Agenzia delle Entrate Lotto 14 Direzione Regionale della Sicilia</t>
  </si>
  <si>
    <t xml:space="preserve">RAGGRUPPAMENTO:
- KSM S.P.A. (CF: 80020430825) Ruolo: 02-MANDATARIA
- SICURTRANSPORT SPA (CF: 00119850824) Ruolo: 01-MANDANTE
</t>
  </si>
  <si>
    <t>CONTRATTO ESECUTIVO PER Lâ€™AFFIDAMENTO DELLA FORNITURA DI CARTA A 4 E A 3 PER LA  DIREZIONE REGIONALE DELLA SICILIA DELLâ€™AGENZIA DELLE ENTRATE - LOTTO N. 14</t>
  </si>
  <si>
    <t xml:space="preserve">ICR - SOCIETA' PER AZIONI (CF: 05466391009)
</t>
  </si>
  <si>
    <t>ICR - SOCIETA' PER AZIONI (CF: 05466391009)</t>
  </si>
  <si>
    <t>Noleggio di 62 fotocopiatrici Kyocera Taskalfa 4053ci per i vari Uffici della DR Sicilia</t>
  </si>
  <si>
    <t>DP AGRIGENTO - SERVIZIO DI SORVEGLIANZA SANITARIA</t>
  </si>
  <si>
    <t xml:space="preserve">ISTITUTO B. RAMAZZINI (CF: 00801420878)
</t>
  </si>
  <si>
    <t>ISTITUTO B. RAMAZZINI (CF: 00801420878)</t>
  </si>
  <si>
    <t>SERVIZIO DI SORVEGLIANZA SANITARIA DP CT, SR, EN E CL</t>
  </si>
  <si>
    <t xml:space="preserve">SERAFINO LEONARDO (CF: SRFLRD77A27L219Q)
</t>
  </si>
  <si>
    <t>SERAFINO LEONARDO (CF: SRFLRD77A27L219Q)</t>
  </si>
  <si>
    <t>DP MESSINA - SERVIZIO DI SORVEGLIANZA SANITARIA</t>
  </si>
  <si>
    <t xml:space="preserve">CONCETTO GIORGIANNI (CF: GRGCCT61H08F158Y)
</t>
  </si>
  <si>
    <t>CONCETTO GIORGIANNI (CF: GRGCCT61H08F158Y)</t>
  </si>
  <si>
    <t>DR SICILIA - CONVENZIONE CONSIP BUONI PASTO 8</t>
  </si>
  <si>
    <t xml:space="preserve">SODEXO MOTIVATION SOLUTION ITALIA SRL (CF: 05892970152)
</t>
  </si>
  <si>
    <t>SODEXO MOTIVATION SOLUTION ITALIA SRL (CF: 05892970152)</t>
  </si>
  <si>
    <t>Fornitura di nÂ° 10 targhette in plexiglass cm. 15x10 da 3 mm - DR SICILIA</t>
  </si>
  <si>
    <t>Fornitura corsi vari ASPP e RSPP - DR Giuseppe</t>
  </si>
  <si>
    <t xml:space="preserve">SICUREZZA LAB S.R.L. (CF: 06206380823)
</t>
  </si>
  <si>
    <t>SICUREZZA LAB S.R.L. (CF: 06206380823)</t>
  </si>
  <si>
    <t xml:space="preserve">Sostituzioni maniglie porte  con duplicati chiavi -DR Sicilia e uffici territoriali </t>
  </si>
  <si>
    <t xml:space="preserve">MALTESE GROUP (CF: 05637650820)
</t>
  </si>
  <si>
    <t>MALTESE GROUP (CF: 05637650820)</t>
  </si>
  <si>
    <t>MANUTENZIONE STRAORDINARIA E ANNUALE GIARDINAGGIO-DRE UT PA1-</t>
  </si>
  <si>
    <t xml:space="preserve">PIZZO VIVAI SRL (CF: 05581400826)
</t>
  </si>
  <si>
    <t>PIZZO VIVAI SRL (CF: 05581400826)</t>
  </si>
  <si>
    <t>RIFUNZIONALIZZAZIONE LOCALI ENNA</t>
  </si>
  <si>
    <t xml:space="preserve">SERVIZI E APPALTI DI FANARA CALOGERO (CF: FNRCGR85C07A089O)
</t>
  </si>
  <si>
    <t>SERVIZI E APPALTI DI FANARA CALOGERO (CF: FNRCGR85C07A089O)</t>
  </si>
  <si>
    <t>SEGNALETICA INTERNA - DP ENNA - NICOSIA</t>
  </si>
  <si>
    <t>Servizi di sanificazione per gli Uffici della DR Sicilia</t>
  </si>
  <si>
    <t xml:space="preserve">SPLENDOR SRL SEMPLIFICATA UNIPERSONALE (CF: 02939700841)
</t>
  </si>
  <si>
    <t>SPLENDOR SRL SEMPLIFICATA UNIPERSONALE (CF: 02939700841)</t>
  </si>
  <si>
    <t>Contratto esecutivo per l'affidamento del servizio di facchinaggio per l'Agenzia delle Entrate lotto 10 -Direzione Regionale della Sicilia</t>
  </si>
  <si>
    <t xml:space="preserve">CONSORZIO PROGETTO MULTISERVIZI (CF: 02226920599)
</t>
  </si>
  <si>
    <t>CONSORZIO PROGETTO MULTISERVIZI (CF: 02226920599)</t>
  </si>
  <si>
    <t>FORNITURA, INSTALLAZIONE E RIMOZIONE DI SISTEMI DI CONDIZIONAMENTO A SPLIT-VARI UFFICI-</t>
  </si>
  <si>
    <t xml:space="preserve">L.B. CLIMA DI LO PORTO FRANCESCO E C. S.N.C. (CF: 04102680826)
</t>
  </si>
  <si>
    <t>L.B. CLIMA DI LO PORTO FRANCESCO E C. S.N.C. (CF: 04102680826)</t>
  </si>
  <si>
    <t>FORNITURA, RITIRO E SMALTIMENTO ESTINTORI- VARI UFFICI-</t>
  </si>
  <si>
    <t xml:space="preserve">VISA ESTINTORI SRL (CF: 01735660852)
</t>
  </si>
  <si>
    <t>VISA ESTINTORI SRL (CF: 01735660852)</t>
  </si>
  <si>
    <t>Ripristino  del  funzionamento  degli  armadi  compattabili  - DP SIRACUSA</t>
  </si>
  <si>
    <t xml:space="preserve">TECHNICAL SOLUTIONS SRL (CF: 01838530895)
</t>
  </si>
  <si>
    <t>TECHNICAL SOLUTIONS SRL (CF: 01838530895)</t>
  </si>
  <si>
    <t>Targhette in plexiglass - DR SICILIA</t>
  </si>
  <si>
    <t>CONVENZIONE ENERGIA ELETTRICA 18-LOTTO 16-SICILIA ANNO 2021/2022</t>
  </si>
  <si>
    <t>MANUTENZIONE FABBRICATI - UT BAGHERIA</t>
  </si>
  <si>
    <t xml:space="preserve">EDILIZIA SEIDITA SRL (CF: 05411920829)
</t>
  </si>
  <si>
    <t>EDILIZIA SEIDITA SRL (CF: 05411920829)</t>
  </si>
  <si>
    <t>Noleggio Consip di 96 fotocopiatrici B/N per Uffici vari DR Sicilia</t>
  </si>
  <si>
    <t xml:space="preserve">ITD SOLUTIONS SPA (CF: 05773090013)
</t>
  </si>
  <si>
    <t>ITD SOLUTIONS SPA (CF: 05773090013)</t>
  </si>
  <si>
    <t>MANUTENZIONE IMPIANTI - NUOVO PUNTO RETE - DP CALTANISSETTA</t>
  </si>
  <si>
    <t xml:space="preserve">RIVOLO SRLS (CF: 06647390829)
</t>
  </si>
  <si>
    <t>RIVOLO SRLS (CF: 06647390829)</t>
  </si>
  <si>
    <t>MANUTENZIONE IMPIANTI SOLLEVAMENTO DR SICILIA</t>
  </si>
  <si>
    <t xml:space="preserve">KONE SPA (CF: 05069070158)
</t>
  </si>
  <si>
    <t>CONVENZIONE GAS NATURALE 13 LOTTO 11-PER LA SICILIA ANNO 2021/2022</t>
  </si>
  <si>
    <t xml:space="preserve">HERA COMM SPA (CF: 02221101203)
</t>
  </si>
  <si>
    <t>HERA COMM SPA (CF: 02221101203)</t>
  </si>
  <si>
    <t>DR SICILIA - ADESIONE CONVENZIONE CONSIP BP9 - DURATA 24 MESI</t>
  </si>
  <si>
    <t xml:space="preserve">EDENRED ITALIA SRL (CF: 01014660417)
</t>
  </si>
  <si>
    <t>EDENRED ITALIA SRL (CF: 01014660417)</t>
  </si>
  <si>
    <t>CANCELLERIA E MATERIALE PER UFFICIO - TIMBRI - DR SICILIA</t>
  </si>
  <si>
    <t>Sostituzione impiantodi controllo accessi per  n.2 Varchi - DP TRAPANI</t>
  </si>
  <si>
    <t>MANUTENZIONE IMPIANTI TERMOIDRAULICI - DR SICILIA</t>
  </si>
  <si>
    <t xml:space="preserve">INTEC SERVICE SRL (CF: 02820290647)
</t>
  </si>
  <si>
    <t>Fornitura sedute e pareti divisorie - UPT PALERMO</t>
  </si>
  <si>
    <t xml:space="preserve">RESCAFF COMMERCIALE S.R.L. (CF: 04759650825)
</t>
  </si>
  <si>
    <t>RESCAFF COMMERCIALE S.R.L. (CF: 04759650825)</t>
  </si>
  <si>
    <t>SERVIZIO DI RILEGATURA E RESTAURO DEGLI ATTI DEGLI UFFICI PROVINCIALI-TERRITORIO DELLA SICILIA</t>
  </si>
  <si>
    <t xml:space="preserve">087 S.R.L. (CF: 04861640961)
3C INFORMATICA (CF: 02461740041)
3DTRE (CF: 11674170011)
A&amp;T SOLUTION (CF: 07636670635)
STUDIO GRAPHIC FG DI GIORDANO FRANCESCO (CF: GRDFNC73E25G273F)
</t>
  </si>
  <si>
    <t>STUDIO GRAPHIC FG DI GIORDANO FRANCESCO (CF: GRDFNC73E25G273F)</t>
  </si>
  <si>
    <t>Spostamento postazioni di lavoro - DR SICILIA</t>
  </si>
  <si>
    <t>Apparecchiature mediche ordinarie - DP PALERMO</t>
  </si>
  <si>
    <t xml:space="preserve">OMNIA GROUP SRL (CF: 01758040834)
</t>
  </si>
  <si>
    <t>OMNIA GROUP SRL (CF: 01758040834)</t>
  </si>
  <si>
    <t>DP Palermo â€“ Fornitura di ventilconvettori</t>
  </si>
  <si>
    <t xml:space="preserve">MR SERVICE SRL (CF: 12479491008)
</t>
  </si>
  <si>
    <t>MR SERVICE SRL (CF: 12479491008)</t>
  </si>
  <si>
    <t>intervento urgente di riparazione di un pluviale e di una porzione di copertura - DP AGRIGENTO</t>
  </si>
  <si>
    <t>Fornitura e posa in opera di comandi fancoils presso la sede della Direzione Regionale Sicilia</t>
  </si>
  <si>
    <t xml:space="preserve">NAPOLITANO IMPIANTI SRL (CF: 05865710825)
</t>
  </si>
  <si>
    <t>Fornitura gasolio da riscaldamento UPT Messina - via Garibaldi, 120</t>
  </si>
  <si>
    <t xml:space="preserve">Q8 QUASER (CF: 00295420632)
</t>
  </si>
  <si>
    <t>Q8 QUASER (CF: 00295420632)</t>
  </si>
  <si>
    <t>Spostamento di 27 postazioni di lavoro â€“ bonifica e migrazione secondo esigenza dei punti luce, rete - DR SICILIA</t>
  </si>
  <si>
    <t xml:space="preserve">MASTERCOM SRL (CF: 04817510821)
</t>
  </si>
  <si>
    <t>MASTERCOM SRL (CF: 04817510821)</t>
  </si>
  <si>
    <t>MANUTENZIONE FABBRICATI (INFILTRAZIONE ACQUA) - DR SICILIA</t>
  </si>
  <si>
    <t>CANCELLERIA E MATERIALE PER UFFICIO - DR SICILIA</t>
  </si>
  <si>
    <t>Lavori di ripristino in efficienza dellâ€™impianto centralizzato di climatizzazione - DP AGRIGENTO</t>
  </si>
  <si>
    <t>Sostituzione vetri in varie stanze - DR SICILIA</t>
  </si>
  <si>
    <t xml:space="preserve">TALLILLI SRL (CF: 06387860825)
</t>
  </si>
  <si>
    <t>TALLILLI SRL (CF: 06387860825)</t>
  </si>
  <si>
    <t>IMPIANTO CITOFONO CATANIA</t>
  </si>
  <si>
    <t xml:space="preserve">PIXEL  S.R.L. (CF: 04220350872)
</t>
  </si>
  <si>
    <t>PIXEL  S.R.L. (CF: 04220350872)</t>
  </si>
  <si>
    <t>Elettrificazione apertura porte e smontaggio apparati di rete - DP ENNA</t>
  </si>
  <si>
    <t>DR SICILIA - PUBBLICAZIONE DI N. 8 AVVISI DI INDAGINI DI MERCATO IMMOBILIARE</t>
  </si>
  <si>
    <t xml:space="preserve">A. MANZONI &amp; C. S.P.A. (CF: 04705810150)
</t>
  </si>
  <si>
    <t>A. MANZONI &amp; C. S.P.A. (CF: 04705810150)</t>
  </si>
  <si>
    <t>Fornitura fuel cart Cartissima per carburante auto di servizio</t>
  </si>
  <si>
    <t xml:space="preserve">KUWAIT PETROLEUM ITALIA SPA (CF: 00435970587)
</t>
  </si>
  <si>
    <t>KUWAIT PETROLEUM ITALIA SPA (CF: 00435970587)</t>
  </si>
  <si>
    <t>Fornitura di 20.700 mascherine filtranti 5 strati bianca DPI FFP2 senza valvola di espirazione - DR SICILIA</t>
  </si>
  <si>
    <t>SOSTITUZIONE PLAFONIERE DI EMERGENZA PRESSO LA DP DI CATANIA</t>
  </si>
  <si>
    <t xml:space="preserve">SPINA ROSARIO (CF: 02643510874)
</t>
  </si>
  <si>
    <t>SPINA ROSARIO (CF: 02643510874)</t>
  </si>
  <si>
    <t>DP TP - FORNITURA ED INSTALLAZIONE DI N. 2 TABELLE ISTITUZIONALI</t>
  </si>
  <si>
    <t>FORNITURA DI 16 FARETTI LED PER DR SICILIA</t>
  </si>
  <si>
    <t xml:space="preserve">AZETA ELETTRA DI ZITO FEDERICO (CF: ZTIFRC61M11G273G)
</t>
  </si>
  <si>
    <t>AZETA ELETTRA DI ZITO FEDERICO (CF: ZTIFRC61M11G273G)</t>
  </si>
  <si>
    <t>LETTORI DI PROSSIMITA' PRESSO DP CATANIA</t>
  </si>
  <si>
    <t xml:space="preserve">SG IMPIANTI DI SIGNORINO GIUSEPPE (CF: SGNGPP81E12C351H)
SPINA ROSARIO (CF: 02643510874)
</t>
  </si>
  <si>
    <t>SG IMPIANTI DI SIGNORINO GIUSEPPE (CF: SGNGPP81E12C351H)</t>
  </si>
  <si>
    <t>NÂ° 90 Bandiere per esterno in poliestere nautico cm. 150x225 (nÂ° 30 Italia, nÂ° 30 Europa, nÂ° 30 Regione Sicilia) e nÂ° 10 aste per esterno in alluminio anodizzato</t>
  </si>
  <si>
    <t xml:space="preserve">BANDIERE.IT (CF: 02232630984)
FAGGIONATO ROBERTO (CF: FGGRRT74M13F464Y)
</t>
  </si>
  <si>
    <t>FAGGIONATO ROBERTO (CF: FGGRRT74M13F464Y)</t>
  </si>
  <si>
    <t>DP ENNA - VERIFICA BIENNALE ASCENSORI</t>
  </si>
  <si>
    <t xml:space="preserve">ITALCERT SRL (CF: 10598330156)
</t>
  </si>
  <si>
    <t>ITALCERT SRL (CF: 10598330156)</t>
  </si>
  <si>
    <t>MANUTENZIONE FABBRICATI - DP AGRIGENTO</t>
  </si>
  <si>
    <t xml:space="preserve">ADAMO ALFONSO - ADAMO ALLUMINI (CF: DMALNS94B25A089J)
</t>
  </si>
  <si>
    <t>ADAMO ALFONSO - ADAMO ALLUMINI (CF: DMALNS94B25A089J)</t>
  </si>
  <si>
    <t>Intervento urgente volto alla messa in sicurezza presso i locali dellâ€™Agenzia delle Entrate presso l'U.T. Sciacc - DR SICILIA - UT SCIACCA</t>
  </si>
  <si>
    <t>Servizio di manutenzione con sostituzione di batterie ed elettrodi di n. 2 defibrillatori DAE</t>
  </si>
  <si>
    <t xml:space="preserve">MEDEA MEDICALE DI ARANCIO SALVATORE &amp; C. SAS (CF: 04896080878)
</t>
  </si>
  <si>
    <t>MEDEA MEDICALE DI ARANCIO SALVATORE &amp; C. SAS (CF: 04896080878)</t>
  </si>
  <si>
    <t xml:space="preserve">Lavori di tinteggiatura delle pareti verticali e orizzontali dei locali in uso allâ€™Agenzia delle Entrate presso il territorio di Alcamo (TP - SPORTELLO DI ALCAMO </t>
  </si>
  <si>
    <t xml:space="preserve">SERVIZI PROFESSIONALI SRL (CF: 04979450824)
</t>
  </si>
  <si>
    <t>SERVIZI PROFESSIONALI SRL (CF: 04979450824)</t>
  </si>
  <si>
    <t>FORNITURA NÂ° 3 BILANCE DIGITALI PESA LETTERE E PACCHI</t>
  </si>
  <si>
    <t xml:space="preserve">CARTOLERIA CRISCI (CF: 03981780822)
</t>
  </si>
  <si>
    <t>CARTOLERIA CRISCI (CF: 03981780822)</t>
  </si>
  <si>
    <t>FORNITURA DI N.9 DEFIBRILLATORI PER LA DP AG E PA, COMPRESO DI ARMADIETTI, FORMAZIONE E MANUTENZIONE-</t>
  </si>
  <si>
    <t xml:space="preserve"> Fornitura di n. 31 kit di pronto soccorso  - DP PALERMO</t>
  </si>
  <si>
    <t xml:space="preserve">SERVIZI E ASSISTENZA SRL (CF: 01888890850)
</t>
  </si>
  <si>
    <t>SERVIZI E ASSISTENZA SRL (CF: 01888890850)</t>
  </si>
  <si>
    <t>Fornitura di n. 10.000 mascherine FFP 2</t>
  </si>
  <si>
    <t xml:space="preserve">R-SHOP DI MARCHETTI FRANCESCO (CF: MRCFNC69E20E329H)
</t>
  </si>
  <si>
    <t>R-SHOP DI MARCHETTI FRANCESCO (CF: MRCFNC69E20E329H)</t>
  </si>
  <si>
    <t>Fornitura di n. 3000 contenitori di gel disinfettante mani formato da 100 ml</t>
  </si>
  <si>
    <t xml:space="preserve">LED LAB COMPANY SRL (CF: 05091870872)
</t>
  </si>
  <si>
    <t>LED LAB COMPANY SRL (CF: 05091870872)</t>
  </si>
  <si>
    <t>Intervento di ripristino urgente del fornt office dell'Uffico Territoriale di Sciacca - DP AGRIGENTO - UT SCIACCA</t>
  </si>
  <si>
    <t>MANUTENZIONE FABBRICATI - DR SICILIA</t>
  </si>
  <si>
    <t>Interventi di manutenzione del programma informatico DESIGO INSIGHT e riparazione del gruppo frigo presso lâ€™Ufficio territoriale dellâ€™Agenzia delle Entrate di Termini Imerese - DR SICILIA</t>
  </si>
  <si>
    <t xml:space="preserve">TL SOLUTIONS (CF: LPUNNN58H10G273Q)
</t>
  </si>
  <si>
    <t>TL SOLUTIONS (CF: LPUNNN58H10G273Q)</t>
  </si>
  <si>
    <t>Fornitura di 30.000 buste bianche per corrispondenza con strip vari formati:</t>
  </si>
  <si>
    <t xml:space="preserve">GRAFICHERRE SAS DI FRANCESCO RAFFAELE &amp; C. (CF: 02630270797)
MONDOFFICE (CF: 07491520156)
</t>
  </si>
  <si>
    <t>MONDOFFICE (CF: 07491520156)</t>
  </si>
  <si>
    <t>Sostituzione vetrate e tende ammalorate Stanza 519 DR Sicilia, riparazione maniglia finestra stanza 405 DP Palermo e riparazione chiusura stanza TB42 UT Palermo1 - DR SICILIA</t>
  </si>
  <si>
    <t>Intervento manutentivo di stuccatura, raschiatura, tinteggiatura e realizzazione di una nuova PDL presso i locali di piano terra della D.R. Sicilia in Via Konrad Roentgen n. 3 - DR SICILIA</t>
  </si>
  <si>
    <t>installazione di n. 2 punti di rete e attivitÃ  di messa in sicurezza dei cavi e delle postazioni di lavoro e disconnessione con trasporto del "rack" e del "totem" - DP ENNA</t>
  </si>
  <si>
    <t>Fornitura di nuove vetrofanie per gli Uffici dellâ€™Agenzia delle Entrate dipendenti dalla Direzione Regionale della Sicili - DR SICILIA</t>
  </si>
  <si>
    <t>Intervento di sostituzione delle insegne presenti presso la Direzione  Provinciale di Ragusa e lâ€™Ufficio Territoriale dellâ€™Agenzia delle Entrate di Vittoria</t>
  </si>
  <si>
    <t xml:space="preserve">COPYGRAPHIC (CF: 03980550820)
</t>
  </si>
  <si>
    <t>COPYGRAPHIC (CF: 03980550820)</t>
  </si>
  <si>
    <t>Intervento urgente per la verifica e il ripristino della funzionalitÃ  dellâ€™impianto afferente i cancelli scorrevoli presenti presso lâ€™Ufficio Territoriale di Sciacca - UT SCIACCA</t>
  </si>
  <si>
    <t>dispositivi ingrandenti 10X con Led a luce UV e infrarossi</t>
  </si>
  <si>
    <t xml:space="preserve">PC PIANETA DI MONGIOVI SERGIO (CF: MNGSRG71C09G273R)
</t>
  </si>
  <si>
    <t>PC PIANETA DI MONGIOVI SERGIO (CF: MNGSRG71C09G273R)</t>
  </si>
  <si>
    <t>CONVENZIONE ENERGIA ELETTRICA 19-LOTTO 16- SICILIA</t>
  </si>
  <si>
    <t>PULIZIE E SANIFICAZIONE X TUTTI UFFICI</t>
  </si>
  <si>
    <t xml:space="preserve">LA LUCENTE SOCIETA' A RESPONSABILITA' LIMITATA SEMPLIFICATA UNIPERSONALE (CF: 03020550848)
</t>
  </si>
  <si>
    <t>LA LUCENTE SOCIETA' A RESPONSABILITA' LIMITATA SEMPLIFICATA UNIPERSONALE (CF: 03020550848)</t>
  </si>
  <si>
    <t>FORNITURA DI N.3 DEFIBRILLATORI, ARMADIETTI E CORSO DI FORMAZIONE- ACIREALE-CALTAGIRONE E GIARRE-</t>
  </si>
  <si>
    <t>Fornitura di lettori laser ('pistole') per la lettura dei contrassegni telematici</t>
  </si>
  <si>
    <t xml:space="preserve">Servizio di manutenzione con sostituzione dei ricambi del defibrillatore DAE  - DP PALERMO </t>
  </si>
  <si>
    <t>Sistemazione del Patch-Cord di rete per 3 Armadi rack e ripristino di n. 5 Punti di Rete - DP TRAPANI</t>
  </si>
  <si>
    <t>Fornitura di toner e drum per vari uffici della Sicilia</t>
  </si>
  <si>
    <t xml:space="preserve">ATLANTE S.R.L. (CF: 08224591217)
ERREBIAN SPA (CF: 08397890586)
LINEA DATA (CF: 03242680829)
MYO S.R.L. (CF: 03222970406)
PROMO RIGENERA SRL (CF: 01431180551)
SPHERA UFFICIO SRL (CF: 01717310039)
TECNO OFFICE GLOBAL SRL (CF: 01641800550)
</t>
  </si>
  <si>
    <t>Fornitura ed installazione di n. 7 condizionatori split a pavimento per la nuova sede dellâ€™Ufficio Provinciale Territorio di Palermo</t>
  </si>
  <si>
    <t xml:space="preserve">L.P. IMPIANTI DI LOMBARDO PIETRA (CF: LMBPTR47S49F246O)
</t>
  </si>
  <si>
    <t>L.P. IMPIANTI DI LOMBARDO PIETRA (CF: LMBPTR47S49F246O)</t>
  </si>
  <si>
    <t>Intervento per lâ€™installazione di un sistema di automazione del cancello di accesso al parcheggio presso lâ€™immobile adibito a Direzione Provinciale dellâ€™Agenzia delle Entrate di Enna</t>
  </si>
  <si>
    <t>Fornitura n. 5 monitor eliminacode per il front-office della DP Catania, per lo sportello di Adrano e per lo sportello di Licata</t>
  </si>
  <si>
    <t xml:space="preserve">SIGMA S.P.A. (CF: 01590580443)
</t>
  </si>
  <si>
    <t>SIGMA S.P.A. (CF: 01590580443)</t>
  </si>
  <si>
    <t>Intervento manutentivo di pitturazione delle pareti e del soffitto  - DR SICILIA</t>
  </si>
  <si>
    <t>MANUTENZIONE FABBRICATI - DP CALTANISSETTA</t>
  </si>
  <si>
    <t xml:space="preserve">PODIMANE GIANFRANCO (CF: PDMGFR64S14D960C)
</t>
  </si>
  <si>
    <t>PODIMANE GIANFRANCO (CF: PDMGFR64S14D960C)</t>
  </si>
  <si>
    <t>MANUTENZIONE FABBRICATI - DP MESSINA</t>
  </si>
  <si>
    <t xml:space="preserve">TECNIMPIANTI DI BOMBACI BIAGIO (CF: BMBBGI66C22F158U)
</t>
  </si>
  <si>
    <t>TECNIMPIANTI DI BOMBACI BIAGIO (CF: BMBBGI66C22F158U)</t>
  </si>
  <si>
    <t>Pulizia straordinaria a seguito di incendio del 13/1/2022 presso UT Sciacca</t>
  </si>
  <si>
    <t>UFFICI DP MESSINA - SERVIZIO DI SORVEGLIANZA SANITARIA</t>
  </si>
  <si>
    <t>UFFICI DP AGRIGENTO - SERVIZIO DI SORVEGLIANZA SANITARIA</t>
  </si>
  <si>
    <t>DR, DP PA, DP TP - SERVIZIO DI SORVEGLIANZA SANITARIA</t>
  </si>
  <si>
    <t xml:space="preserve">TRAINA FABIO (CF: TRNFBA79C01G273I)
</t>
  </si>
  <si>
    <t>TRAINA FABIO (CF: TRNFBA79C01G273I)</t>
  </si>
  <si>
    <t>UFFICI DP RAGUSA - SERVIZIO DI SORVEGLIANZA SANITARIA</t>
  </si>
  <si>
    <t xml:space="preserve">DI MARI CARMELA (CF: DMRCML58A45H574D)
</t>
  </si>
  <si>
    <t>DI MARI CARMELA (CF: DMRCML58A45H574D)</t>
  </si>
  <si>
    <t>UFFICI DP CT, CL, EN, SR - SERVIZIO DI SORVEGLIANZA SANITARIA</t>
  </si>
  <si>
    <t>UFFICI DELLA SICILIA - SERVIZIO DI INSTALLAZIONE E GESTIONE DEI DISTRIBUTORI AUTOMATICI</t>
  </si>
  <si>
    <t xml:space="preserve">IVS ITALIA S.P.A. (CF: 03320270162)
</t>
  </si>
  <si>
    <t>IVS ITALIA S.P.A. (CF: 03320270162)</t>
  </si>
  <si>
    <t>fornitura mascherine  FFP2  per gli Uffici dellâ€™AdE della regione Sicilia</t>
  </si>
  <si>
    <t>MASCHERINE FFP2 SENZA VALVOLA CON ELASTICI - DR SICILIA</t>
  </si>
  <si>
    <t xml:space="preserve">DAMBO S.R.L. (CF: 08405110720)
</t>
  </si>
  <si>
    <t>DAMBO S.R.L. (CF: 08405110720)</t>
  </si>
  <si>
    <t>spostamento di n. 50 PDL - DR SICILIA</t>
  </si>
  <si>
    <t>Contratto esecutivo toner SocietÃ  Eco Laser Informatica srl</t>
  </si>
  <si>
    <t xml:space="preserve">ECO LASER INFORMATICA SRL (CF: 04427081007)
</t>
  </si>
  <si>
    <t>ECO LASER INFORMATICA SRL (CF: 04427081007)</t>
  </si>
  <si>
    <t>Installazione di battenti in marmo - DP AGRIGENTO</t>
  </si>
  <si>
    <t>Fornitura di n. 300 porta badge - DP CATANIA</t>
  </si>
  <si>
    <t>CONTRATTO ESECUTIVO PER LA FORNITURA DI CARTA PER STAMPE E COPIE- DRE LOTTO 14-</t>
  </si>
  <si>
    <t xml:space="preserve">VALSECCHI CANCELLERIA SRL (CF: 09521810961)
</t>
  </si>
  <si>
    <t>VALSECCHI CANCELLERIA SRL (CF: 09521810961)</t>
  </si>
  <si>
    <t>SERVIZIO DI GIARDINAGGIO PRESSO LA DRE</t>
  </si>
  <si>
    <t xml:space="preserve">ECOGREEN SRL (CF: 06059070828)
GAMBINO DAMIANO SRL (CF: 06761350823)
PIZZO VIVAI SRL (CF: 05581400826)
</t>
  </si>
  <si>
    <t>SERVIZI DI PULIZIA ED IGIENE AMBIENTALE PER LA SICILIA LOTTO 13</t>
  </si>
  <si>
    <t xml:space="preserve">BSF SRL (CF: 01769040856)
</t>
  </si>
  <si>
    <t>BSF SRL (CF: 01769040856)</t>
  </si>
  <si>
    <t>Monitor eliminacode - UT GELA</t>
  </si>
  <si>
    <t>Fornitura di sgabelli di salita a tre gradini - DP CATANIA</t>
  </si>
  <si>
    <t>Messa in sicurezza e il ripristino degli intonaci del solaio dell'archivio  - DP PALERMO</t>
  </si>
  <si>
    <t>Riconfigurazione controllo accessi - UT BAGHERIA</t>
  </si>
  <si>
    <t>smontaggio degli apparati di rete, switch, router e lettore- rilevatore di presenze - LERCARA FRIDDI</t>
  </si>
  <si>
    <t>Interventi di manutenzione edile - DP ENNA</t>
  </si>
  <si>
    <t xml:space="preserve">IMPRESA  EDILE NOVEMBRE SALVATORE (CF: NVMSVT60S10C351T)
</t>
  </si>
  <si>
    <t>IMPRESA  EDILE NOVEMBRE SALVATORE (CF: NVMSVT60S10C351T)</t>
  </si>
  <si>
    <t>Fornitura di nÂ° 20 moduli di cassettiere porta mappe UPT PALERMO</t>
  </si>
  <si>
    <t>Pulizia e decespugliamento aree interne e limitrofe â€œpalazzo delle finanzeâ€, sede della DP di Caltanissetta</t>
  </si>
  <si>
    <t xml:space="preserve">PULEX DEI F.LLI RUSSO (CF: 05049900821)
</t>
  </si>
  <si>
    <t>PULEX DEI F.LLI RUSSO (CF: 05049900821)</t>
  </si>
  <si>
    <t>Intervento di sostituzione delle insegne presenti presso Uffici della DR Sicilia</t>
  </si>
  <si>
    <t xml:space="preserve">MB PRINT DI BONANNO ROSSANNA (CF: BNNRSN85H47G273G)
</t>
  </si>
  <si>
    <t>MB PRINT DI BONANNO ROSSANNA (CF: BNNRSN85H47G273G)</t>
  </si>
  <si>
    <t>Fornitura di toner e drum per diversi uffici della Sicilia</t>
  </si>
  <si>
    <t xml:space="preserve">ATLANTE WEB SRL (CF: 14206491004)
ERREBIAN SPA (CF: 08397890586)
LINEA DATA (CF: 03242680829)
MYO S.R.L. (CF: 03222970406)
PROMO RIGENERA SRL (CF: 01431180551)
SPHERA UFFICIO SRL (CF: 01717310039)
TECNO OFFICE GLOBAL SRL (CF: 01641800550)
</t>
  </si>
  <si>
    <t>LINEA DATA (CF: 03242680829)</t>
  </si>
  <si>
    <t>SERVIZIO DI MANUTENZIONE ORDINARIA PROGRAMMATA E NON PROGRAMMATA PER LA SICILIA- LOTTO 11-</t>
  </si>
  <si>
    <t xml:space="preserve">CNS - CONSORZIO NAZIONALE SERVIZI SOCIETA COOPERATIVA (CF: 02884150588)
</t>
  </si>
  <si>
    <t>CNS - CONSORZIO NAZIONALE SERVIZI SOCIETA COOPERATIVA (CF: 02884150588)</t>
  </si>
  <si>
    <t>Intervento di accertamento delle condizioni del suolo per definire attivitÃ  conseguenti presso la Direzione Provinciale di Enna dellâ€™Agenzia delle Entrate</t>
  </si>
  <si>
    <t xml:space="preserve">ECOL SEA  (CF: 05438340829)
</t>
  </si>
  <si>
    <t>ECOL SEA  (CF: 05438340829)</t>
  </si>
  <si>
    <t xml:space="preserve">Censimento di materiali contenenti amianto nell'immobile sede della Agenzia delle Entrate - DP Enna </t>
  </si>
  <si>
    <t xml:space="preserve">BALISTRERI SRL (CF: 05001180826)
DGECO STUDIO GULLO SRL (CF: 05975600825)
ECOL SEA  (CF: 05438340829)
M.D. SRL (CF: 02286680810)
META SERVICE SRL (CF: 02567690876)
</t>
  </si>
  <si>
    <t>BALISTRERI SRL (CF: 05001180826)</t>
  </si>
  <si>
    <t>fornitura e installazione di una rete metallica nella zona archivio della Direzione Regionale della Sicilia</t>
  </si>
  <si>
    <t>Decespugliamento e manutenzione dell'area verde - DP TRAPANI</t>
  </si>
  <si>
    <t>Riparazione dellâ€™impianto antintrusione presso lo Sportello di Partinico - SPORTELLO PARTINICO</t>
  </si>
  <si>
    <t>Fornitura e posa in opera di nuovi vetri trasparenti con pellicola a specchio - DR SICILIA</t>
  </si>
  <si>
    <t>Accordo quadro per la fornitura e posa in opera di nuove tende verticali e riparazione di altre tende - DR SICILIA</t>
  </si>
  <si>
    <t>Accordo quadro per esecuzione di interventi di riparazione delle porte in alluminio e delle ante degli armadi metallici ad uso archivio - DR SICILIA</t>
  </si>
  <si>
    <t>Intervento di cablaggio dei cavi di rete e spostamento del cavo di rete LAN - DR SICILIA</t>
  </si>
  <si>
    <t>Integrazione del sistema apriporte automatico (controllo accessi) - DP CALTANISSETTA</t>
  </si>
  <si>
    <t>Riparazione del monitor collegato all'Applicativo Argo installato presso i locali del front office dellâ€™Ufficio Territoriale di Bagheria - UT BAGHERIA</t>
  </si>
  <si>
    <t>fornitura di n.250 buste e n.250 cartoncini intestati con logo - DR SICILIA</t>
  </si>
  <si>
    <t>PULIZIA E DECESPUGLIAMENTO - DP AGRIGEENTO</t>
  </si>
  <si>
    <t>SERVIZIO DI SANIFICAZIONE PRESSP L'UPT-SERVIZI DI PUBBLICITA' IMMOBILIAREDI PALERMO</t>
  </si>
  <si>
    <t xml:space="preserve">SPAGNOLO MULTISERVICE SRLS (CF: 01918350859)
</t>
  </si>
  <si>
    <t>SPAGNOLO MULTISERVICE SRLS (CF: 01918350859)</t>
  </si>
  <si>
    <t>Fornitura di n. 8 condizionatori compatti  - DP SIRACUSA</t>
  </si>
  <si>
    <t>fornitura di n. 50.000 mascherine FFP2 - DR SICILIA</t>
  </si>
  <si>
    <t xml:space="preserve">DITTA INDIVIDUALE DI PIZZOCRI NICOLO' (CF: PZZNCL94M04I577V)
</t>
  </si>
  <si>
    <t>DITTA INDIVIDUALE DI PIZZOCRI NICOLO' (CF: PZZNCL94M04I577V)</t>
  </si>
  <si>
    <t>DR SICILIA - CONTRATTO QUADRO PER LA PUBBLICAZIONE DI N. 18 AVVISI DI RICERCA IMMOBILI</t>
  </si>
  <si>
    <t xml:space="preserve">A. MANZONI &amp; C. S.P.A. (CF: 04705810150)
INFO SRL (CF: 04656100726)
SOCIETÃ  PUBBLICITÃ  EDITORIALE E DIGITALE S.P.A â€“ SPEED (CF: 00326930377)
</t>
  </si>
  <si>
    <t>CORSI DI AGGIORIORNAMENTO PER RSPP PER N. 6 DIPENDENTI CON FUNZIONI DI RSPP</t>
  </si>
  <si>
    <t>CONVENZIONE CONSIP GESTIONE INTEGRATA SALUTE E SICUREZZA NEI LUGH DI LAVORO - EDIZ. 4</t>
  </si>
  <si>
    <t xml:space="preserve">SINTESI SPA (CF: 03533961003)
</t>
  </si>
  <si>
    <t>SINTESI SPA (CF: 03533961003)</t>
  </si>
  <si>
    <t xml:space="preserve">Censimento di materiali contenenti amianto presso DR Sicilia </t>
  </si>
  <si>
    <t xml:space="preserve">BALISTRERI SRL (CF: 05001180826)
DGECO STUDIO GULLO SRL (CF: 05975600825)
ECOL SEA  (CF: 05438340829)
M.D. SRL (CF: 02286680810)
META SERVICE SRL (CF: 02567690876)
SARIND (CF: 01638710853)
</t>
  </si>
  <si>
    <t>CONVENZIONE GAS NATURALE 14 LOTTO 11-PER LA SICILIA ANNO 2022/2023</t>
  </si>
  <si>
    <t xml:space="preserve">ESTRA ENERGIE SRL (CF: 01219980529)
</t>
  </si>
  <si>
    <t>ESTRA ENERGIE SRL (CF: 01219980529)</t>
  </si>
  <si>
    <t>Accordo quadro per la fornitura di timbri per tutti gli uffici della Sicilia - DR SICILIA</t>
  </si>
  <si>
    <t xml:space="preserve">ISOLA DIGITALE (CF: LCRLSN71R12G273D)
</t>
  </si>
  <si>
    <t>ISOLA DIGITALE (CF: LCRLSN71R12G273D)</t>
  </si>
  <si>
    <t>Verifica periodica biennale agli ascensori presenti presso le sedi della DP e dellâ€™UPT di Agrigento</t>
  </si>
  <si>
    <t xml:space="preserve">ASP PALERMO (CF: 05841760829)
</t>
  </si>
  <si>
    <t>ASP PALERMO (CF: 05841760829)</t>
  </si>
  <si>
    <t xml:space="preserve">VERIFICA PERIODICA BIENNALE AGLI ASCENSORI della DP TRAPANI </t>
  </si>
  <si>
    <t>Interventi di manutenzione per la realizzazione di un quadro elettrico presso lâ€™UT di Sciacca-</t>
  </si>
  <si>
    <t xml:space="preserve">GEOM. MISTRETTA GIUSEPPE (CF: 03425670829)
</t>
  </si>
  <si>
    <t>GEOM. MISTRETTA GIUSEPPE (CF: 03425670829)</t>
  </si>
  <si>
    <t>RIPARAZIONE ARMADI COMPATTATI- DP TRAPANI-UPT</t>
  </si>
  <si>
    <t>LAVORI DI RIPRISTINO ED ADEGUAMENTO NORMATIVO PRESSO L'UT DI SCIACCA</t>
  </si>
  <si>
    <t xml:space="preserve">ATLANTE WEB SRL (CF: 14206491004)
EDIL EFFE SRLS (CF: 03016930806)
GEOM. MISTRETTA GIUSEPPE (CF: 03425670829)
IMPRECOS SRL (CF: 03107590618)
TRE D CALCESTRUZZI (CF: 00854130788)
</t>
  </si>
  <si>
    <t>Fornitura di quattro autobotti di acqua per rifornire le cisterne presso la sede della Direzione Provinciale di Trapani e dellâ€™Ufficio Provinciale Territorio di Trapani -</t>
  </si>
  <si>
    <t xml:space="preserve">2.0 ROBERTO DE MARTINO SOCIETA COOPERATIVA (CF: 02688420815)
</t>
  </si>
  <si>
    <t>2.0 ROBERTO DE MARTINO SOCIETA COOPERATIVA (CF: 02688420815)</t>
  </si>
  <si>
    <t>bonifica pareti ammalorate</t>
  </si>
  <si>
    <t xml:space="preserve">EDIL &amp; PAINT 19 SRLS (CF: 01995150891)
</t>
  </si>
  <si>
    <t>EDIL &amp; PAINT 19 SRLS (CF: 01995150891)</t>
  </si>
  <si>
    <t>Fornitura di un testo di natura tributaria per la DR Sicilia</t>
  </si>
  <si>
    <t xml:space="preserve">WOLTERS KLUWER ITALIA SRL (CF: 10209790152)
</t>
  </si>
  <si>
    <t>WOLTERS KLUWER ITALIA SRL (CF: 10209790152)</t>
  </si>
  <si>
    <t>Contratto esecutivo toner rigenerati Lotto 8 - SocietÃ  Errebian S.p.A.</t>
  </si>
  <si>
    <t xml:space="preserve">ERREBIAN SPA (CF: 08397890586)
</t>
  </si>
  <si>
    <t>ERREBIAN SPA (CF: 08397890586)</t>
  </si>
  <si>
    <t>Fornitura di n. 5 testi Memento 2022 per l'UT Palermo 2</t>
  </si>
  <si>
    <t xml:space="preserve">GIUFFRÃ¨ FRANCIS LEFEBVRE S.P.A (CF: 00829840156)
</t>
  </si>
  <si>
    <t>GIUFFRÃ¨ FRANCIS LEFEBVRE S.P.A (CF: 00829840156)</t>
  </si>
  <si>
    <t>fornitura e montaggio di n.1 tenda modello verticale con tessuto  ignifugo</t>
  </si>
  <si>
    <t>ABBONAMENTO RETE STAZIONE PERMANENTE PER STRUMENTO TOPOGRAFICO UPT PA</t>
  </si>
  <si>
    <t xml:space="preserve">TOPCON POSITIONING ITALY SRL (CF: 00497480426)
</t>
  </si>
  <si>
    <t>TOPCON POSITIONING ITALY SRL (CF: 00497480426)</t>
  </si>
  <si>
    <t>FORNITURA DI N.3 DEFIBRILLATORI, ARMADIETTI, TARGHE E CORSO DI FORMAZIONE DP E UPT SIRACUSA ED UT NOTO</t>
  </si>
  <si>
    <t xml:space="preserve">INFORMARE I MEDICI COMMERCIAL (CF: 07257161005)
</t>
  </si>
  <si>
    <t>INFORMARE I MEDICI COMMERCIAL (CF: 07257161005)</t>
  </si>
  <si>
    <t>FORNITURA DI TENDA SARACINESCA - DR SICILIA</t>
  </si>
  <si>
    <t>TINTEGGIATURA STANZA 232 BIS</t>
  </si>
  <si>
    <t>FORNITURA E POSA IN OPERA E SMALT. DI UN IMPIANTO ANTINTRUSIONE PRESSO LO SPORTELLO DI PANTELLERIA</t>
  </si>
  <si>
    <t xml:space="preserve">COOPSERVICE F.M. (CF: 05086550828)
</t>
  </si>
  <si>
    <t>COOPSERVICE F.M. (CF: 05086550828)</t>
  </si>
  <si>
    <t xml:space="preserve">CONTRATTO DI AFFIDAMENTO  CONSULENZA TECNICA  ANTINCENDIO </t>
  </si>
  <si>
    <t xml:space="preserve">DITTA BUSCAGLIA FRANCESCO  (CF: BSCFNC79C20A089K)
</t>
  </si>
  <si>
    <t>DITTA BUSCAGLIA FRANCESCO  (CF: BSCFNC79C20A089K)</t>
  </si>
  <si>
    <t>N.8 ABBONAMENTI RETE STAZIONI PERMANENTI, PER 24 MESI, PER STRUMENTI TOPOGRAFICI VARI UFFICI</t>
  </si>
  <si>
    <t>Fornitura di nÂ° 3 testi di natura tributaria - UT APSRI PA</t>
  </si>
  <si>
    <t>RIPARAZIONE TENDE E PORTE INTERNE PRESSO LA DRE</t>
  </si>
  <si>
    <t>FORNITURA DI VETRI E PELLICOLA - DR SICILIA</t>
  </si>
  <si>
    <t>BATTERIE DEFIBLILLATORI - DP ENNA</t>
  </si>
  <si>
    <t>Fornitura di nÂ° 7 testi ed.Simone per la Direzione Regionale Sicilia</t>
  </si>
  <si>
    <t xml:space="preserve">LA LIBRERIA DEL TRIBUNALE (CF: 04544910823)
</t>
  </si>
  <si>
    <t>LA LIBRERIA DEL TRIBUNALE (CF: 04544910823)</t>
  </si>
  <si>
    <t>RICHIESTA DI DISALIMENTAZIONE E MESSA IN SICUREZZA POD N.IT0001E90020944-DP SIRACUSA-</t>
  </si>
  <si>
    <t xml:space="preserve">ENEL DISTRIBUZIONE SPA (CF: 05779711000)
</t>
  </si>
  <si>
    <t>ENEL DISTRIBUZIONE SPA (CF: 05779711000)</t>
  </si>
  <si>
    <t>FORNITURA DI TERMOVENTILATORE DP AGRIGENTO</t>
  </si>
  <si>
    <t>FORNITURA DI N. 30 KIT DI REINTEGRO PRIMO SOCCORSO</t>
  </si>
  <si>
    <t>INSTALLAZIONE DI PELLICOLE OSCURANTI PRESSO L'UT DI PALERMO 2-</t>
  </si>
  <si>
    <t>SPURGO POZZO NERO</t>
  </si>
  <si>
    <t xml:space="preserve">AIRONE SERVIZI S.R.L. (CF: 06367920821)
</t>
  </si>
  <si>
    <t>AIRONE SERVIZI S.R.L. (CF: 06367920821)</t>
  </si>
  <si>
    <t>SOSTITUZIONE SENSORE DELL'IMPIANTO ANTIFURTO- UFFICIO DI PARTINICO-</t>
  </si>
  <si>
    <t>SOSTITUZIONE BATTERIE PER DEFIBRILLATORI UT GELA E SPORTELLO DI MUSSOMELI-</t>
  </si>
  <si>
    <t xml:space="preserve">Servizio di decespugliamento delle aree verdi presso la sede della DP di Siracusa e lâ€™Ufficio Territoriale di Noto </t>
  </si>
  <si>
    <t>DR Sicilia â€“ Fornitura ed installazione di 1 tabella istituzionale presso lâ€™UT di Bagheria.</t>
  </si>
  <si>
    <t>Fornitura ed installazione di n. 3 monitor per il sistema eliminacode- DP TRAPANI E UT MARSALA</t>
  </si>
  <si>
    <t xml:space="preserve">DUOTEK SERVICE S.R.L (CF: 02410900811)
</t>
  </si>
  <si>
    <t>DUOTEK SERVICE S.R.L (CF: 02410900811)</t>
  </si>
  <si>
    <t xml:space="preserve">FORNITURA GASOLIO DA RISCALDAMENTO UPT MESSINA </t>
  </si>
  <si>
    <t xml:space="preserve">NOBILE OIL GROUP SPA (CF: 02077880843)
</t>
  </si>
  <si>
    <t>NOBILE OIL GROUP SPA (CF: 02077880843)</t>
  </si>
  <si>
    <t>DP CATANIA - CORSO DI FORMAZIONE PER N. 10 ADDETTI PRIMO SOCCORSO</t>
  </si>
  <si>
    <t>DR SICILIA - SELEZIONE PUBBLICA PER L'ASSUNZIONE DI 2320 FUNZIONARI  - AFFIDAMENTO INCARICO MEMBRO AGGIUNTO ESPERTO INGLESE</t>
  </si>
  <si>
    <t xml:space="preserve">JAMES RAMSAY MILLS CAMPBELL (CF: CMPJSR59D15Z114G)
</t>
  </si>
  <si>
    <t>JAMES RAMSAY MILLS CAMPBELL (CF: CMPJSR59D15Z114G)</t>
  </si>
  <si>
    <t xml:space="preserve">Interventi di sanificazione presso gli Uffici dellâ€™Agenzia delle Entrate dipendenti dalla Direzione Regionale della Sicilia </t>
  </si>
  <si>
    <t xml:space="preserve">DITTA ECOCLEANING S.R.L.S. (CF: 02057970853)
</t>
  </si>
  <si>
    <t>DITTA ECOCLEANING S.R.L.S. (CF: 02057970853)</t>
  </si>
  <si>
    <t>MANUTENZIONE RISCALDAMENTO DP CALTANISSETTA</t>
  </si>
  <si>
    <t>Intervento di messa in sicurezza e bonifica di un sito interessato da uno sversamento di gasolio presso la Direzione Provinciale di Enna dellâ€™Agenzia delle Entrate</t>
  </si>
  <si>
    <t xml:space="preserve">AMBIENTE E SICUREZZA SRL (CF: 02472580790)
BALISTRERI SRL (CF: 05001180826)
ECOL SEA  (CF: 05438340829)
META SERVICE SRL (CF: 02567690876)
SARIND (CF: 01638710853)
SGM S.R.L. (CF: 03917900874)
SICURAD SRL (CF: 02438480820)
</t>
  </si>
  <si>
    <t>META SERVICE SRL (CF: 02567690876)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</si>
</sst>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"6637225B54"</f>
        <v>6637225B54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42522</v>
      </c>
      <c r="J3" s="2">
        <v>42885</v>
      </c>
      <c r="K3">
        <v>1070507.6100000001</v>
      </c>
    </row>
    <row r="4" spans="1:11" x14ac:dyDescent="0.25">
      <c r="A4" t="str">
        <f>"ZDC1C261B6"</f>
        <v>ZDC1C261B6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42705</v>
      </c>
      <c r="J4" s="2">
        <v>42734</v>
      </c>
      <c r="K4">
        <v>0</v>
      </c>
    </row>
    <row r="5" spans="1:11" x14ac:dyDescent="0.25">
      <c r="A5" t="str">
        <f>"ZA31B0D391"</f>
        <v>ZA31B0D391</v>
      </c>
      <c r="B5" t="str">
        <f t="shared" si="0"/>
        <v>06363391001</v>
      </c>
      <c r="C5" t="s">
        <v>16</v>
      </c>
      <c r="D5" t="s">
        <v>24</v>
      </c>
      <c r="E5" t="s">
        <v>25</v>
      </c>
      <c r="F5" s="1" t="s">
        <v>26</v>
      </c>
      <c r="G5" t="s">
        <v>27</v>
      </c>
      <c r="H5">
        <v>380</v>
      </c>
      <c r="I5" s="2">
        <v>42628</v>
      </c>
      <c r="J5" s="2">
        <v>42661</v>
      </c>
      <c r="K5">
        <v>380</v>
      </c>
    </row>
    <row r="6" spans="1:11" x14ac:dyDescent="0.25">
      <c r="A6" t="str">
        <f>"ZAF1D92E14"</f>
        <v>ZAF1D92E14</v>
      </c>
      <c r="B6" t="str">
        <f t="shared" si="0"/>
        <v>06363391001</v>
      </c>
      <c r="C6" t="s">
        <v>16</v>
      </c>
      <c r="D6" t="s">
        <v>28</v>
      </c>
      <c r="E6" t="s">
        <v>29</v>
      </c>
      <c r="F6" s="1" t="s">
        <v>30</v>
      </c>
      <c r="G6" t="s">
        <v>31</v>
      </c>
      <c r="H6">
        <v>2288.88</v>
      </c>
      <c r="I6" s="2">
        <v>42887</v>
      </c>
      <c r="J6" s="2">
        <v>43615</v>
      </c>
      <c r="K6">
        <v>1716.59</v>
      </c>
    </row>
    <row r="7" spans="1:11" x14ac:dyDescent="0.25">
      <c r="A7" t="str">
        <f>"ZBF21CE914"</f>
        <v>ZBF21CE914</v>
      </c>
      <c r="B7" t="str">
        <f t="shared" si="0"/>
        <v>06363391001</v>
      </c>
      <c r="C7" t="s">
        <v>16</v>
      </c>
      <c r="D7" t="s">
        <v>32</v>
      </c>
      <c r="E7" t="s">
        <v>25</v>
      </c>
      <c r="F7" s="1" t="s">
        <v>26</v>
      </c>
      <c r="G7" t="s">
        <v>27</v>
      </c>
      <c r="H7">
        <v>1450</v>
      </c>
      <c r="I7" s="2">
        <v>43132</v>
      </c>
      <c r="J7" s="2">
        <v>43159</v>
      </c>
      <c r="K7">
        <v>1279.99</v>
      </c>
    </row>
    <row r="8" spans="1:11" x14ac:dyDescent="0.25">
      <c r="A8" t="str">
        <f>"Z0B2390E12"</f>
        <v>Z0B2390E12</v>
      </c>
      <c r="B8" t="str">
        <f t="shared" si="0"/>
        <v>06363391001</v>
      </c>
      <c r="C8" t="s">
        <v>16</v>
      </c>
      <c r="D8" t="s">
        <v>33</v>
      </c>
      <c r="E8" t="s">
        <v>25</v>
      </c>
      <c r="F8" s="1" t="s">
        <v>26</v>
      </c>
      <c r="G8" t="s">
        <v>27</v>
      </c>
      <c r="H8">
        <v>190</v>
      </c>
      <c r="I8" s="2">
        <v>43242</v>
      </c>
      <c r="J8" s="2">
        <v>43242</v>
      </c>
      <c r="K8">
        <v>189</v>
      </c>
    </row>
    <row r="9" spans="1:11" x14ac:dyDescent="0.25">
      <c r="A9" t="str">
        <f>"7442454B52"</f>
        <v>7442454B52</v>
      </c>
      <c r="B9" t="str">
        <f t="shared" si="0"/>
        <v>06363391001</v>
      </c>
      <c r="C9" t="s">
        <v>16</v>
      </c>
      <c r="D9" t="s">
        <v>34</v>
      </c>
      <c r="E9" t="s">
        <v>18</v>
      </c>
      <c r="F9" s="1" t="s">
        <v>35</v>
      </c>
      <c r="G9" t="s">
        <v>36</v>
      </c>
      <c r="H9">
        <v>31764.2</v>
      </c>
      <c r="I9" s="2">
        <v>43232</v>
      </c>
      <c r="J9" s="2">
        <v>45021</v>
      </c>
      <c r="K9">
        <v>28587.82</v>
      </c>
    </row>
    <row r="10" spans="1:11" x14ac:dyDescent="0.25">
      <c r="A10" t="str">
        <f>"Z5124FFF51"</f>
        <v>Z5124FFF51</v>
      </c>
      <c r="B10" t="str">
        <f t="shared" si="0"/>
        <v>06363391001</v>
      </c>
      <c r="C10" t="s">
        <v>16</v>
      </c>
      <c r="D10" t="s">
        <v>37</v>
      </c>
      <c r="E10" t="s">
        <v>18</v>
      </c>
      <c r="F10" s="1" t="s">
        <v>35</v>
      </c>
      <c r="G10" t="s">
        <v>36</v>
      </c>
      <c r="H10">
        <v>18021.599999999999</v>
      </c>
      <c r="I10" s="2">
        <v>43397</v>
      </c>
      <c r="J10" s="2">
        <v>43398</v>
      </c>
      <c r="K10">
        <v>14417.28</v>
      </c>
    </row>
    <row r="11" spans="1:11" x14ac:dyDescent="0.25">
      <c r="A11" t="str">
        <f>"Z0B28B2D48"</f>
        <v>Z0B28B2D48</v>
      </c>
      <c r="B11" t="str">
        <f t="shared" si="0"/>
        <v>06363391001</v>
      </c>
      <c r="C11" t="s">
        <v>16</v>
      </c>
      <c r="D11" t="s">
        <v>38</v>
      </c>
      <c r="E11" t="s">
        <v>25</v>
      </c>
      <c r="F11" s="1" t="s">
        <v>26</v>
      </c>
      <c r="G11" t="s">
        <v>27</v>
      </c>
      <c r="H11">
        <v>1200</v>
      </c>
      <c r="I11" s="2">
        <v>43634</v>
      </c>
      <c r="J11" s="2">
        <v>43677</v>
      </c>
      <c r="K11">
        <v>1200</v>
      </c>
    </row>
    <row r="12" spans="1:11" x14ac:dyDescent="0.25">
      <c r="A12" t="str">
        <f>"ZDD2912F5F"</f>
        <v>ZDD2912F5F</v>
      </c>
      <c r="B12" t="str">
        <f t="shared" si="0"/>
        <v>06363391001</v>
      </c>
      <c r="C12" t="s">
        <v>16</v>
      </c>
      <c r="D12" t="s">
        <v>39</v>
      </c>
      <c r="E12" t="s">
        <v>18</v>
      </c>
      <c r="F12" s="1" t="s">
        <v>40</v>
      </c>
      <c r="G12" t="s">
        <v>41</v>
      </c>
      <c r="H12">
        <v>0</v>
      </c>
      <c r="I12" s="2">
        <v>43661</v>
      </c>
      <c r="J12" s="2">
        <v>44757</v>
      </c>
      <c r="K12">
        <v>0</v>
      </c>
    </row>
    <row r="13" spans="1:11" x14ac:dyDescent="0.25">
      <c r="A13" t="str">
        <f>"744244109B"</f>
        <v>744244109B</v>
      </c>
      <c r="B13" t="str">
        <f t="shared" si="0"/>
        <v>06363391001</v>
      </c>
      <c r="C13" t="s">
        <v>16</v>
      </c>
      <c r="D13" t="s">
        <v>42</v>
      </c>
      <c r="E13" t="s">
        <v>18</v>
      </c>
      <c r="F13" s="1" t="s">
        <v>43</v>
      </c>
      <c r="G13" t="s">
        <v>44</v>
      </c>
      <c r="H13">
        <v>36000</v>
      </c>
      <c r="I13" s="2">
        <v>43242</v>
      </c>
      <c r="J13" s="2">
        <v>45068</v>
      </c>
      <c r="K13">
        <v>31220</v>
      </c>
    </row>
    <row r="14" spans="1:11" x14ac:dyDescent="0.25">
      <c r="A14" t="str">
        <f>"801396986C"</f>
        <v>801396986C</v>
      </c>
      <c r="B14" t="str">
        <f t="shared" si="0"/>
        <v>06363391001</v>
      </c>
      <c r="C14" t="s">
        <v>16</v>
      </c>
      <c r="D14" t="s">
        <v>45</v>
      </c>
      <c r="E14" t="s">
        <v>29</v>
      </c>
      <c r="F14" s="1" t="s">
        <v>46</v>
      </c>
      <c r="G14" t="s">
        <v>47</v>
      </c>
      <c r="H14">
        <v>132439.31</v>
      </c>
      <c r="I14" s="2">
        <v>43759</v>
      </c>
      <c r="J14" s="2">
        <v>45046</v>
      </c>
      <c r="K14">
        <v>93383.28</v>
      </c>
    </row>
    <row r="15" spans="1:11" x14ac:dyDescent="0.25">
      <c r="A15" t="str">
        <f>"7859554523"</f>
        <v>7859554523</v>
      </c>
      <c r="B15" t="str">
        <f t="shared" si="0"/>
        <v>06363391001</v>
      </c>
      <c r="C15" t="s">
        <v>16</v>
      </c>
      <c r="D15" t="s">
        <v>48</v>
      </c>
      <c r="E15" t="s">
        <v>18</v>
      </c>
      <c r="F15" s="1" t="s">
        <v>19</v>
      </c>
      <c r="G15" t="s">
        <v>20</v>
      </c>
      <c r="H15">
        <v>0</v>
      </c>
      <c r="I15" s="2">
        <v>43617</v>
      </c>
      <c r="J15" s="2">
        <v>43982</v>
      </c>
      <c r="K15">
        <v>891246.22</v>
      </c>
    </row>
    <row r="16" spans="1:11" x14ac:dyDescent="0.25">
      <c r="A16" t="str">
        <f>"7920386D48"</f>
        <v>7920386D48</v>
      </c>
      <c r="B16" t="str">
        <f t="shared" si="0"/>
        <v>06363391001</v>
      </c>
      <c r="C16" t="s">
        <v>16</v>
      </c>
      <c r="D16" t="s">
        <v>49</v>
      </c>
      <c r="E16" t="s">
        <v>29</v>
      </c>
      <c r="F16" s="1" t="s">
        <v>50</v>
      </c>
      <c r="G16" t="s">
        <v>51</v>
      </c>
      <c r="H16">
        <v>121069.01</v>
      </c>
      <c r="I16" s="2">
        <v>43862</v>
      </c>
      <c r="J16" s="2">
        <v>44651</v>
      </c>
      <c r="K16">
        <v>110975.93</v>
      </c>
    </row>
    <row r="17" spans="1:11" x14ac:dyDescent="0.25">
      <c r="A17" t="str">
        <f>"Z66271C3E3"</f>
        <v>Z66271C3E3</v>
      </c>
      <c r="B17" t="str">
        <f t="shared" si="0"/>
        <v>06363391001</v>
      </c>
      <c r="C17" t="s">
        <v>16</v>
      </c>
      <c r="D17" t="s">
        <v>52</v>
      </c>
      <c r="E17" t="s">
        <v>18</v>
      </c>
      <c r="F17" s="1" t="s">
        <v>43</v>
      </c>
      <c r="G17" t="s">
        <v>44</v>
      </c>
      <c r="H17">
        <v>2271.1999999999998</v>
      </c>
      <c r="I17" s="2">
        <v>43567</v>
      </c>
      <c r="J17" s="2">
        <v>43567</v>
      </c>
      <c r="K17">
        <v>1969.95</v>
      </c>
    </row>
    <row r="18" spans="1:11" x14ac:dyDescent="0.25">
      <c r="A18" t="str">
        <f>"7920398731"</f>
        <v>7920398731</v>
      </c>
      <c r="B18" t="str">
        <f t="shared" si="0"/>
        <v>06363391001</v>
      </c>
      <c r="C18" t="s">
        <v>16</v>
      </c>
      <c r="D18" t="s">
        <v>53</v>
      </c>
      <c r="E18" t="s">
        <v>29</v>
      </c>
      <c r="F18" s="1" t="s">
        <v>54</v>
      </c>
      <c r="G18" t="s">
        <v>55</v>
      </c>
      <c r="H18">
        <v>97910.64</v>
      </c>
      <c r="I18" s="2">
        <v>43831</v>
      </c>
      <c r="J18" s="2">
        <v>44651</v>
      </c>
      <c r="K18">
        <v>95819.22</v>
      </c>
    </row>
    <row r="19" spans="1:11" x14ac:dyDescent="0.25">
      <c r="A19" t="str">
        <f>"809375169D"</f>
        <v>809375169D</v>
      </c>
      <c r="B19" t="str">
        <f t="shared" si="0"/>
        <v>06363391001</v>
      </c>
      <c r="C19" t="s">
        <v>16</v>
      </c>
      <c r="D19" t="s">
        <v>56</v>
      </c>
      <c r="E19" t="s">
        <v>29</v>
      </c>
      <c r="F19" s="1" t="s">
        <v>57</v>
      </c>
      <c r="G19" t="s">
        <v>58</v>
      </c>
      <c r="H19">
        <v>140000</v>
      </c>
      <c r="I19" s="2">
        <v>43879</v>
      </c>
      <c r="J19" s="2">
        <v>44609</v>
      </c>
      <c r="K19">
        <v>138721.37</v>
      </c>
    </row>
    <row r="20" spans="1:11" x14ac:dyDescent="0.25">
      <c r="A20" t="str">
        <f>"8259544753"</f>
        <v>8259544753</v>
      </c>
      <c r="B20" t="str">
        <f t="shared" si="0"/>
        <v>06363391001</v>
      </c>
      <c r="C20" t="s">
        <v>16</v>
      </c>
      <c r="D20" t="s">
        <v>59</v>
      </c>
      <c r="E20" t="s">
        <v>18</v>
      </c>
      <c r="F20" s="1" t="s">
        <v>19</v>
      </c>
      <c r="G20" t="s">
        <v>20</v>
      </c>
      <c r="H20">
        <v>0</v>
      </c>
      <c r="I20" s="2">
        <v>43983</v>
      </c>
      <c r="J20" s="2">
        <v>44347</v>
      </c>
      <c r="K20">
        <v>795624.76</v>
      </c>
    </row>
    <row r="21" spans="1:11" x14ac:dyDescent="0.25">
      <c r="A21" t="str">
        <f>"ZC82D5F6DA"</f>
        <v>ZC82D5F6DA</v>
      </c>
      <c r="B21" t="str">
        <f t="shared" si="0"/>
        <v>06363391001</v>
      </c>
      <c r="C21" t="s">
        <v>16</v>
      </c>
      <c r="D21" t="s">
        <v>60</v>
      </c>
      <c r="E21" t="s">
        <v>25</v>
      </c>
      <c r="F21" s="1" t="s">
        <v>26</v>
      </c>
      <c r="G21" t="s">
        <v>27</v>
      </c>
      <c r="H21">
        <v>2400</v>
      </c>
      <c r="I21" s="2">
        <v>44005</v>
      </c>
      <c r="J21" s="2">
        <v>44043</v>
      </c>
      <c r="K21">
        <v>2400</v>
      </c>
    </row>
    <row r="22" spans="1:11" x14ac:dyDescent="0.25">
      <c r="A22" t="str">
        <f>"Z1A2D5F704"</f>
        <v>Z1A2D5F704</v>
      </c>
      <c r="B22" t="str">
        <f t="shared" si="0"/>
        <v>06363391001</v>
      </c>
      <c r="C22" t="s">
        <v>16</v>
      </c>
      <c r="D22" t="s">
        <v>61</v>
      </c>
      <c r="E22" t="s">
        <v>25</v>
      </c>
      <c r="F22" s="1" t="s">
        <v>26</v>
      </c>
      <c r="G22" t="s">
        <v>27</v>
      </c>
      <c r="H22">
        <v>1450</v>
      </c>
      <c r="I22" s="2">
        <v>44005</v>
      </c>
      <c r="J22" s="2">
        <v>44043</v>
      </c>
      <c r="K22">
        <v>1450</v>
      </c>
    </row>
    <row r="23" spans="1:11" x14ac:dyDescent="0.25">
      <c r="A23" t="str">
        <f>"6718096C30"</f>
        <v>6718096C30</v>
      </c>
      <c r="B23" t="str">
        <f t="shared" si="0"/>
        <v>06363391001</v>
      </c>
      <c r="C23" t="s">
        <v>16</v>
      </c>
      <c r="D23" t="s">
        <v>62</v>
      </c>
      <c r="E23" t="s">
        <v>18</v>
      </c>
      <c r="F23" s="1" t="s">
        <v>63</v>
      </c>
      <c r="G23" t="s">
        <v>64</v>
      </c>
      <c r="H23">
        <v>5647468.5099999998</v>
      </c>
      <c r="I23" s="2">
        <v>42552</v>
      </c>
      <c r="J23" s="2">
        <v>44218</v>
      </c>
      <c r="K23">
        <v>4234362.68</v>
      </c>
    </row>
    <row r="24" spans="1:11" x14ac:dyDescent="0.25">
      <c r="A24" t="str">
        <f>"8244682ECE"</f>
        <v>8244682ECE</v>
      </c>
      <c r="B24" t="str">
        <f t="shared" si="0"/>
        <v>06363391001</v>
      </c>
      <c r="C24" t="s">
        <v>16</v>
      </c>
      <c r="D24" t="s">
        <v>65</v>
      </c>
      <c r="E24" t="s">
        <v>29</v>
      </c>
      <c r="F24" s="1" t="s">
        <v>66</v>
      </c>
      <c r="G24" t="s">
        <v>67</v>
      </c>
      <c r="H24">
        <v>182178.16</v>
      </c>
      <c r="I24" s="2">
        <v>44075</v>
      </c>
      <c r="J24" s="2">
        <v>44651</v>
      </c>
      <c r="K24">
        <v>174652.98</v>
      </c>
    </row>
    <row r="25" spans="1:11" x14ac:dyDescent="0.25">
      <c r="A25" t="str">
        <f>"81347808D0"</f>
        <v>81347808D0</v>
      </c>
      <c r="B25" t="str">
        <f t="shared" si="0"/>
        <v>06363391001</v>
      </c>
      <c r="C25" t="s">
        <v>16</v>
      </c>
      <c r="D25" t="s">
        <v>68</v>
      </c>
      <c r="E25" t="s">
        <v>29</v>
      </c>
      <c r="F25" s="1" t="s">
        <v>69</v>
      </c>
      <c r="G25" t="s">
        <v>70</v>
      </c>
      <c r="H25">
        <v>294133.03000000003</v>
      </c>
      <c r="I25" s="2">
        <v>44044</v>
      </c>
      <c r="J25" s="2">
        <v>44651</v>
      </c>
      <c r="K25">
        <v>294133.03000000003</v>
      </c>
    </row>
    <row r="26" spans="1:11" x14ac:dyDescent="0.25">
      <c r="A26" t="str">
        <f>"ZD52DB9CA0"</f>
        <v>ZD52DB9CA0</v>
      </c>
      <c r="B26" t="str">
        <f t="shared" si="0"/>
        <v>06363391001</v>
      </c>
      <c r="C26" t="s">
        <v>16</v>
      </c>
      <c r="D26" t="s">
        <v>71</v>
      </c>
      <c r="E26" t="s">
        <v>25</v>
      </c>
      <c r="F26" s="1" t="s">
        <v>26</v>
      </c>
      <c r="G26" t="s">
        <v>27</v>
      </c>
      <c r="H26">
        <v>2500</v>
      </c>
      <c r="I26" s="2">
        <v>44075</v>
      </c>
      <c r="J26" s="2">
        <v>44134</v>
      </c>
      <c r="K26">
        <v>2500</v>
      </c>
    </row>
    <row r="27" spans="1:11" x14ac:dyDescent="0.25">
      <c r="A27" t="str">
        <f>"8346820DC0"</f>
        <v>8346820DC0</v>
      </c>
      <c r="B27" t="str">
        <f t="shared" si="0"/>
        <v>06363391001</v>
      </c>
      <c r="C27" t="s">
        <v>16</v>
      </c>
      <c r="D27" t="s">
        <v>72</v>
      </c>
      <c r="E27" t="s">
        <v>18</v>
      </c>
      <c r="F27" s="1" t="s">
        <v>73</v>
      </c>
      <c r="G27" s="1" t="s">
        <v>73</v>
      </c>
      <c r="H27">
        <v>1696441.02</v>
      </c>
      <c r="I27" s="2">
        <v>44013</v>
      </c>
      <c r="J27" s="2">
        <v>45107</v>
      </c>
      <c r="K27">
        <v>1336337.46</v>
      </c>
    </row>
    <row r="28" spans="1:11" x14ac:dyDescent="0.25">
      <c r="A28" t="str">
        <f>"8518817E2A"</f>
        <v>8518817E2A</v>
      </c>
      <c r="B28" t="str">
        <f t="shared" si="0"/>
        <v>06363391001</v>
      </c>
      <c r="C28" t="s">
        <v>16</v>
      </c>
      <c r="D28" t="s">
        <v>74</v>
      </c>
      <c r="E28" t="s">
        <v>18</v>
      </c>
      <c r="F28" s="1" t="s">
        <v>75</v>
      </c>
      <c r="G28" t="s">
        <v>76</v>
      </c>
      <c r="H28">
        <v>157235.1</v>
      </c>
      <c r="I28" s="2">
        <v>44091</v>
      </c>
      <c r="J28" s="2">
        <v>44454</v>
      </c>
      <c r="K28">
        <v>59218.99</v>
      </c>
    </row>
    <row r="29" spans="1:11" x14ac:dyDescent="0.25">
      <c r="A29" t="str">
        <f>"82391780C7"</f>
        <v>82391780C7</v>
      </c>
      <c r="B29" t="str">
        <f t="shared" si="0"/>
        <v>06363391001</v>
      </c>
      <c r="C29" t="s">
        <v>16</v>
      </c>
      <c r="D29" t="s">
        <v>77</v>
      </c>
      <c r="E29" t="s">
        <v>18</v>
      </c>
      <c r="F29" s="1" t="s">
        <v>35</v>
      </c>
      <c r="G29" t="s">
        <v>36</v>
      </c>
      <c r="H29">
        <v>107185.60000000001</v>
      </c>
      <c r="I29" s="2">
        <v>43976</v>
      </c>
      <c r="J29" s="2">
        <v>44012</v>
      </c>
      <c r="K29">
        <v>48233.52</v>
      </c>
    </row>
    <row r="30" spans="1:11" x14ac:dyDescent="0.25">
      <c r="A30" t="str">
        <f>"ZEA2F0DFF7"</f>
        <v>ZEA2F0DFF7</v>
      </c>
      <c r="B30" t="str">
        <f t="shared" si="0"/>
        <v>06363391001</v>
      </c>
      <c r="C30" t="s">
        <v>16</v>
      </c>
      <c r="D30" t="s">
        <v>78</v>
      </c>
      <c r="E30" t="s">
        <v>25</v>
      </c>
      <c r="F30" s="1" t="s">
        <v>79</v>
      </c>
      <c r="G30" t="s">
        <v>80</v>
      </c>
      <c r="H30">
        <v>6464</v>
      </c>
      <c r="I30" s="2">
        <v>44139</v>
      </c>
      <c r="J30" s="2">
        <v>44620</v>
      </c>
      <c r="K30">
        <v>6464</v>
      </c>
    </row>
    <row r="31" spans="1:11" x14ac:dyDescent="0.25">
      <c r="A31" t="str">
        <f>"Z2F2F0DF91"</f>
        <v>Z2F2F0DF91</v>
      </c>
      <c r="B31" t="str">
        <f t="shared" si="0"/>
        <v>06363391001</v>
      </c>
      <c r="C31" t="s">
        <v>16</v>
      </c>
      <c r="D31" t="s">
        <v>81</v>
      </c>
      <c r="E31" t="s">
        <v>25</v>
      </c>
      <c r="F31" s="1" t="s">
        <v>82</v>
      </c>
      <c r="G31" t="s">
        <v>83</v>
      </c>
      <c r="H31">
        <v>15000</v>
      </c>
      <c r="I31" s="2">
        <v>44139</v>
      </c>
      <c r="J31" s="2">
        <v>44620</v>
      </c>
      <c r="K31">
        <v>7132</v>
      </c>
    </row>
    <row r="32" spans="1:11" x14ac:dyDescent="0.25">
      <c r="A32" t="str">
        <f>"Z942F0DF56"</f>
        <v>Z942F0DF56</v>
      </c>
      <c r="B32" t="str">
        <f t="shared" si="0"/>
        <v>06363391001</v>
      </c>
      <c r="C32" t="s">
        <v>16</v>
      </c>
      <c r="D32" t="s">
        <v>84</v>
      </c>
      <c r="E32" t="s">
        <v>25</v>
      </c>
      <c r="F32" s="1" t="s">
        <v>85</v>
      </c>
      <c r="G32" t="s">
        <v>86</v>
      </c>
      <c r="H32">
        <v>7000</v>
      </c>
      <c r="I32" s="2">
        <v>44139</v>
      </c>
      <c r="J32" s="2">
        <v>44620</v>
      </c>
      <c r="K32">
        <v>3380</v>
      </c>
    </row>
    <row r="33" spans="1:11" x14ac:dyDescent="0.25">
      <c r="A33" t="str">
        <f>"85163656B8"</f>
        <v>85163656B8</v>
      </c>
      <c r="B33" t="str">
        <f t="shared" si="0"/>
        <v>06363391001</v>
      </c>
      <c r="C33" t="s">
        <v>16</v>
      </c>
      <c r="D33" t="s">
        <v>87</v>
      </c>
      <c r="E33" t="s">
        <v>18</v>
      </c>
      <c r="F33" s="1" t="s">
        <v>88</v>
      </c>
      <c r="G33" t="s">
        <v>89</v>
      </c>
      <c r="H33">
        <v>649996.62</v>
      </c>
      <c r="I33" s="2">
        <v>44151</v>
      </c>
      <c r="J33" s="2">
        <v>44881</v>
      </c>
      <c r="K33">
        <v>628014.66</v>
      </c>
    </row>
    <row r="34" spans="1:11" x14ac:dyDescent="0.25">
      <c r="A34" t="str">
        <f>"ZD52F6264B"</f>
        <v>ZD52F6264B</v>
      </c>
      <c r="B34" t="str">
        <f t="shared" si="0"/>
        <v>06363391001</v>
      </c>
      <c r="C34" t="s">
        <v>16</v>
      </c>
      <c r="D34" t="s">
        <v>90</v>
      </c>
      <c r="E34" t="s">
        <v>25</v>
      </c>
      <c r="F34" s="1" t="s">
        <v>26</v>
      </c>
      <c r="G34" t="s">
        <v>27</v>
      </c>
      <c r="H34">
        <v>250</v>
      </c>
      <c r="I34" s="2">
        <v>44195</v>
      </c>
      <c r="J34" s="2">
        <v>44196</v>
      </c>
      <c r="K34">
        <v>250</v>
      </c>
    </row>
    <row r="35" spans="1:11" x14ac:dyDescent="0.25">
      <c r="A35" t="str">
        <f>"Z622F1AE77"</f>
        <v>Z622F1AE77</v>
      </c>
      <c r="B35" t="str">
        <f t="shared" ref="B35:B66" si="1">"06363391001"</f>
        <v>06363391001</v>
      </c>
      <c r="C35" t="s">
        <v>16</v>
      </c>
      <c r="D35" t="s">
        <v>91</v>
      </c>
      <c r="E35" t="s">
        <v>25</v>
      </c>
      <c r="F35" s="1" t="s">
        <v>92</v>
      </c>
      <c r="G35" t="s">
        <v>93</v>
      </c>
      <c r="H35">
        <v>13500</v>
      </c>
      <c r="I35" s="2">
        <v>44154</v>
      </c>
      <c r="J35" s="2">
        <v>44180</v>
      </c>
      <c r="K35">
        <v>13250</v>
      </c>
    </row>
    <row r="36" spans="1:11" x14ac:dyDescent="0.25">
      <c r="A36" t="str">
        <f>"Z652F3BEC4"</f>
        <v>Z652F3BEC4</v>
      </c>
      <c r="B36" t="str">
        <f t="shared" si="1"/>
        <v>06363391001</v>
      </c>
      <c r="C36" t="s">
        <v>16</v>
      </c>
      <c r="D36" t="s">
        <v>94</v>
      </c>
      <c r="E36" t="s">
        <v>25</v>
      </c>
      <c r="F36" s="1" t="s">
        <v>95</v>
      </c>
      <c r="G36" t="s">
        <v>96</v>
      </c>
      <c r="H36">
        <v>2000</v>
      </c>
      <c r="I36" s="2">
        <v>44166</v>
      </c>
      <c r="J36" s="2">
        <v>44251</v>
      </c>
      <c r="K36">
        <v>2000</v>
      </c>
    </row>
    <row r="37" spans="1:11" x14ac:dyDescent="0.25">
      <c r="A37" t="str">
        <f>"ZAD2F2431F"</f>
        <v>ZAD2F2431F</v>
      </c>
      <c r="B37" t="str">
        <f t="shared" si="1"/>
        <v>06363391001</v>
      </c>
      <c r="C37" t="s">
        <v>16</v>
      </c>
      <c r="D37" t="s">
        <v>97</v>
      </c>
      <c r="E37" t="s">
        <v>25</v>
      </c>
      <c r="F37" s="1" t="s">
        <v>98</v>
      </c>
      <c r="G37" t="s">
        <v>99</v>
      </c>
      <c r="H37">
        <v>18240</v>
      </c>
      <c r="I37" s="2">
        <v>44221</v>
      </c>
      <c r="J37" s="2">
        <v>44620</v>
      </c>
      <c r="K37">
        <v>18200</v>
      </c>
    </row>
    <row r="38" spans="1:11" x14ac:dyDescent="0.25">
      <c r="A38" t="str">
        <f>"8600887C79"</f>
        <v>8600887C79</v>
      </c>
      <c r="B38" t="str">
        <f t="shared" si="1"/>
        <v>06363391001</v>
      </c>
      <c r="C38" t="s">
        <v>16</v>
      </c>
      <c r="D38" t="s">
        <v>100</v>
      </c>
      <c r="E38" t="s">
        <v>25</v>
      </c>
      <c r="F38" s="1" t="s">
        <v>101</v>
      </c>
      <c r="G38" t="s">
        <v>102</v>
      </c>
      <c r="H38">
        <v>70679.820000000007</v>
      </c>
      <c r="I38" s="2">
        <v>44256</v>
      </c>
      <c r="J38" s="2">
        <v>44340</v>
      </c>
      <c r="K38">
        <v>67984.7</v>
      </c>
    </row>
    <row r="39" spans="1:11" x14ac:dyDescent="0.25">
      <c r="A39" t="str">
        <f>"Z9F3070373"</f>
        <v>Z9F3070373</v>
      </c>
      <c r="B39" t="str">
        <f t="shared" si="1"/>
        <v>06363391001</v>
      </c>
      <c r="C39" t="s">
        <v>16</v>
      </c>
      <c r="D39" t="s">
        <v>103</v>
      </c>
      <c r="E39" t="s">
        <v>25</v>
      </c>
      <c r="F39" s="1" t="s">
        <v>26</v>
      </c>
      <c r="G39" t="s">
        <v>27</v>
      </c>
      <c r="H39">
        <v>1392</v>
      </c>
      <c r="I39" s="2">
        <v>44230</v>
      </c>
      <c r="J39" s="2">
        <v>44316</v>
      </c>
      <c r="K39">
        <v>1392</v>
      </c>
    </row>
    <row r="40" spans="1:11" x14ac:dyDescent="0.25">
      <c r="A40" t="str">
        <f>"Z3F3037D09"</f>
        <v>Z3F3037D09</v>
      </c>
      <c r="B40" t="str">
        <f t="shared" si="1"/>
        <v>06363391001</v>
      </c>
      <c r="C40" t="s">
        <v>16</v>
      </c>
      <c r="D40" t="s">
        <v>104</v>
      </c>
      <c r="E40" t="s">
        <v>25</v>
      </c>
      <c r="F40" s="1" t="s">
        <v>105</v>
      </c>
      <c r="G40" t="s">
        <v>106</v>
      </c>
      <c r="H40">
        <v>20000</v>
      </c>
      <c r="I40" s="2">
        <v>44218</v>
      </c>
      <c r="J40" s="2">
        <v>44377</v>
      </c>
      <c r="K40">
        <v>19923.439999999999</v>
      </c>
    </row>
    <row r="41" spans="1:11" x14ac:dyDescent="0.25">
      <c r="A41" t="str">
        <f>"8620914B47"</f>
        <v>8620914B47</v>
      </c>
      <c r="B41" t="str">
        <f t="shared" si="1"/>
        <v>06363391001</v>
      </c>
      <c r="C41" t="s">
        <v>16</v>
      </c>
      <c r="D41" t="s">
        <v>107</v>
      </c>
      <c r="E41" t="s">
        <v>18</v>
      </c>
      <c r="F41" s="1" t="s">
        <v>108</v>
      </c>
      <c r="G41" t="s">
        <v>109</v>
      </c>
      <c r="H41">
        <v>1015808.92</v>
      </c>
      <c r="I41" s="2">
        <v>44263</v>
      </c>
      <c r="J41" s="2">
        <v>45648</v>
      </c>
      <c r="K41">
        <v>254285.51</v>
      </c>
    </row>
    <row r="42" spans="1:11" x14ac:dyDescent="0.25">
      <c r="A42" t="str">
        <f>"8712214A6C"</f>
        <v>8712214A6C</v>
      </c>
      <c r="B42" t="str">
        <f t="shared" si="1"/>
        <v>06363391001</v>
      </c>
      <c r="C42" t="s">
        <v>16</v>
      </c>
      <c r="D42" t="s">
        <v>110</v>
      </c>
      <c r="E42" t="s">
        <v>25</v>
      </c>
      <c r="F42" s="1" t="s">
        <v>111</v>
      </c>
      <c r="G42" t="s">
        <v>112</v>
      </c>
      <c r="H42">
        <v>47226.35</v>
      </c>
      <c r="I42" s="2">
        <v>44343</v>
      </c>
      <c r="J42" s="2">
        <v>45072</v>
      </c>
      <c r="K42">
        <v>34189.85</v>
      </c>
    </row>
    <row r="43" spans="1:11" x14ac:dyDescent="0.25">
      <c r="A43" t="str">
        <f>"Z3231ABAF0"</f>
        <v>Z3231ABAF0</v>
      </c>
      <c r="B43" t="str">
        <f t="shared" si="1"/>
        <v>06363391001</v>
      </c>
      <c r="C43" t="s">
        <v>16</v>
      </c>
      <c r="D43" t="s">
        <v>113</v>
      </c>
      <c r="E43" t="s">
        <v>25</v>
      </c>
      <c r="F43" s="1" t="s">
        <v>114</v>
      </c>
      <c r="G43" t="s">
        <v>115</v>
      </c>
      <c r="H43">
        <v>12113</v>
      </c>
      <c r="I43" s="2">
        <v>44354</v>
      </c>
      <c r="J43" s="2">
        <v>45080</v>
      </c>
      <c r="K43">
        <v>11400.02</v>
      </c>
    </row>
    <row r="44" spans="1:11" x14ac:dyDescent="0.25">
      <c r="A44" t="str">
        <f>"ZA531FE827"</f>
        <v>ZA531FE827</v>
      </c>
      <c r="B44" t="str">
        <f t="shared" si="1"/>
        <v>06363391001</v>
      </c>
      <c r="C44" t="s">
        <v>16</v>
      </c>
      <c r="D44" t="s">
        <v>116</v>
      </c>
      <c r="E44" t="s">
        <v>25</v>
      </c>
      <c r="F44" s="1" t="s">
        <v>117</v>
      </c>
      <c r="G44" t="s">
        <v>118</v>
      </c>
      <c r="H44">
        <v>985</v>
      </c>
      <c r="I44" s="2">
        <v>44356</v>
      </c>
      <c r="J44" s="2">
        <v>44407</v>
      </c>
      <c r="K44">
        <v>985</v>
      </c>
    </row>
    <row r="45" spans="1:11" x14ac:dyDescent="0.25">
      <c r="A45" t="str">
        <f>"ZCC323EF55"</f>
        <v>ZCC323EF55</v>
      </c>
      <c r="B45" t="str">
        <f t="shared" si="1"/>
        <v>06363391001</v>
      </c>
      <c r="C45" t="s">
        <v>16</v>
      </c>
      <c r="D45" t="s">
        <v>119</v>
      </c>
      <c r="E45" t="s">
        <v>25</v>
      </c>
      <c r="F45" s="1" t="s">
        <v>26</v>
      </c>
      <c r="G45" t="s">
        <v>27</v>
      </c>
      <c r="H45">
        <v>350</v>
      </c>
      <c r="I45" s="2">
        <v>44375</v>
      </c>
      <c r="J45" s="2">
        <v>44407</v>
      </c>
      <c r="K45">
        <v>350</v>
      </c>
    </row>
    <row r="46" spans="1:11" x14ac:dyDescent="0.25">
      <c r="A46" t="str">
        <f>"8674183242"</f>
        <v>8674183242</v>
      </c>
      <c r="B46" t="str">
        <f t="shared" si="1"/>
        <v>06363391001</v>
      </c>
      <c r="C46" t="s">
        <v>16</v>
      </c>
      <c r="D46" t="s">
        <v>120</v>
      </c>
      <c r="E46" t="s">
        <v>18</v>
      </c>
      <c r="F46" s="1" t="s">
        <v>19</v>
      </c>
      <c r="G46" t="s">
        <v>20</v>
      </c>
      <c r="H46">
        <v>0</v>
      </c>
      <c r="I46" s="2">
        <v>44348</v>
      </c>
      <c r="J46" s="2">
        <v>44712</v>
      </c>
      <c r="K46">
        <v>701614.94</v>
      </c>
    </row>
    <row r="47" spans="1:11" x14ac:dyDescent="0.25">
      <c r="A47" t="str">
        <f>"Z303277770"</f>
        <v>Z303277770</v>
      </c>
      <c r="B47" t="str">
        <f t="shared" si="1"/>
        <v>06363391001</v>
      </c>
      <c r="C47" t="s">
        <v>16</v>
      </c>
      <c r="D47" t="s">
        <v>121</v>
      </c>
      <c r="E47" t="s">
        <v>25</v>
      </c>
      <c r="F47" s="1" t="s">
        <v>122</v>
      </c>
      <c r="G47" t="s">
        <v>123</v>
      </c>
      <c r="H47">
        <v>580</v>
      </c>
      <c r="I47" s="2">
        <v>44404</v>
      </c>
      <c r="J47" s="2">
        <v>44439</v>
      </c>
      <c r="K47">
        <v>580</v>
      </c>
    </row>
    <row r="48" spans="1:11" x14ac:dyDescent="0.25">
      <c r="A48" t="str">
        <f>"8851093900"</f>
        <v>8851093900</v>
      </c>
      <c r="B48" t="str">
        <f t="shared" si="1"/>
        <v>06363391001</v>
      </c>
      <c r="C48" t="s">
        <v>16</v>
      </c>
      <c r="D48" t="s">
        <v>124</v>
      </c>
      <c r="E48" t="s">
        <v>18</v>
      </c>
      <c r="F48" s="1" t="s">
        <v>125</v>
      </c>
      <c r="G48" t="s">
        <v>126</v>
      </c>
      <c r="H48">
        <v>145248</v>
      </c>
      <c r="I48" s="2">
        <v>44405</v>
      </c>
      <c r="J48" s="2">
        <v>44459</v>
      </c>
      <c r="K48">
        <v>21787.200000000001</v>
      </c>
    </row>
    <row r="49" spans="1:11" x14ac:dyDescent="0.25">
      <c r="A49" t="str">
        <f>"Z5C330BC44"</f>
        <v>Z5C330BC44</v>
      </c>
      <c r="B49" t="str">
        <f t="shared" si="1"/>
        <v>06363391001</v>
      </c>
      <c r="C49" t="s">
        <v>16</v>
      </c>
      <c r="D49" t="s">
        <v>127</v>
      </c>
      <c r="E49" t="s">
        <v>25</v>
      </c>
      <c r="F49" s="1" t="s">
        <v>128</v>
      </c>
      <c r="G49" t="s">
        <v>129</v>
      </c>
      <c r="H49">
        <v>250</v>
      </c>
      <c r="I49" s="2">
        <v>44466</v>
      </c>
      <c r="J49" s="2">
        <v>44498</v>
      </c>
      <c r="K49">
        <v>250</v>
      </c>
    </row>
    <row r="50" spans="1:11" x14ac:dyDescent="0.25">
      <c r="A50" t="str">
        <f>"Z243326F35"</f>
        <v>Z243326F35</v>
      </c>
      <c r="B50" t="str">
        <f t="shared" si="1"/>
        <v>06363391001</v>
      </c>
      <c r="C50" t="s">
        <v>16</v>
      </c>
      <c r="D50" t="s">
        <v>130</v>
      </c>
      <c r="E50" t="s">
        <v>25</v>
      </c>
      <c r="F50" s="1" t="s">
        <v>131</v>
      </c>
      <c r="G50" t="s">
        <v>55</v>
      </c>
      <c r="H50">
        <v>1044.8900000000001</v>
      </c>
      <c r="I50" s="2">
        <v>44469</v>
      </c>
      <c r="J50" s="2">
        <v>44498</v>
      </c>
      <c r="K50">
        <v>1044.8900000000001</v>
      </c>
    </row>
    <row r="51" spans="1:11" x14ac:dyDescent="0.25">
      <c r="A51" t="str">
        <f>"8840197956"</f>
        <v>8840197956</v>
      </c>
      <c r="B51" t="str">
        <f t="shared" si="1"/>
        <v>06363391001</v>
      </c>
      <c r="C51" t="s">
        <v>16</v>
      </c>
      <c r="D51" t="s">
        <v>132</v>
      </c>
      <c r="E51" t="s">
        <v>18</v>
      </c>
      <c r="F51" s="1" t="s">
        <v>133</v>
      </c>
      <c r="G51" t="s">
        <v>134</v>
      </c>
      <c r="H51">
        <v>0</v>
      </c>
      <c r="I51" s="2">
        <v>44406</v>
      </c>
      <c r="K51">
        <v>115658.28</v>
      </c>
    </row>
    <row r="52" spans="1:11" x14ac:dyDescent="0.25">
      <c r="A52" t="str">
        <f>"8912947C88"</f>
        <v>8912947C88</v>
      </c>
      <c r="B52" t="str">
        <f t="shared" si="1"/>
        <v>06363391001</v>
      </c>
      <c r="C52" t="s">
        <v>16</v>
      </c>
      <c r="D52" t="s">
        <v>135</v>
      </c>
      <c r="E52" t="s">
        <v>18</v>
      </c>
      <c r="F52" s="1" t="s">
        <v>136</v>
      </c>
      <c r="G52" t="s">
        <v>137</v>
      </c>
      <c r="H52">
        <v>2449999.2000000002</v>
      </c>
      <c r="I52" s="2">
        <v>44461</v>
      </c>
      <c r="J52" s="2">
        <v>45190</v>
      </c>
      <c r="K52">
        <v>1316397.72</v>
      </c>
    </row>
    <row r="53" spans="1:11" x14ac:dyDescent="0.25">
      <c r="A53" t="str">
        <f>"Z26336FA95"</f>
        <v>Z26336FA95</v>
      </c>
      <c r="B53" t="str">
        <f t="shared" si="1"/>
        <v>06363391001</v>
      </c>
      <c r="C53" t="s">
        <v>16</v>
      </c>
      <c r="D53" t="s">
        <v>138</v>
      </c>
      <c r="E53" t="s">
        <v>25</v>
      </c>
      <c r="F53" s="1" t="s">
        <v>26</v>
      </c>
      <c r="G53" t="s">
        <v>27</v>
      </c>
      <c r="H53">
        <v>10000</v>
      </c>
      <c r="I53" s="2">
        <v>44487</v>
      </c>
      <c r="J53" s="2">
        <v>44561</v>
      </c>
      <c r="K53">
        <v>10000</v>
      </c>
    </row>
    <row r="54" spans="1:11" x14ac:dyDescent="0.25">
      <c r="A54" t="str">
        <f>"Z6B33A44C6"</f>
        <v>Z6B33A44C6</v>
      </c>
      <c r="B54" t="str">
        <f t="shared" si="1"/>
        <v>06363391001</v>
      </c>
      <c r="C54" t="s">
        <v>16</v>
      </c>
      <c r="D54" t="s">
        <v>139</v>
      </c>
      <c r="E54" t="s">
        <v>25</v>
      </c>
      <c r="F54" s="1" t="s">
        <v>128</v>
      </c>
      <c r="G54" t="s">
        <v>129</v>
      </c>
      <c r="H54">
        <v>1250</v>
      </c>
      <c r="I54" s="2">
        <v>44502</v>
      </c>
      <c r="J54" s="2">
        <v>44560</v>
      </c>
      <c r="K54">
        <v>1250</v>
      </c>
    </row>
    <row r="55" spans="1:11" x14ac:dyDescent="0.25">
      <c r="A55" t="str">
        <f>"ZD8336FD75"</f>
        <v>ZD8336FD75</v>
      </c>
      <c r="B55" t="str">
        <f t="shared" si="1"/>
        <v>06363391001</v>
      </c>
      <c r="C55" t="s">
        <v>16</v>
      </c>
      <c r="D55" t="s">
        <v>140</v>
      </c>
      <c r="E55" t="s">
        <v>25</v>
      </c>
      <c r="F55" s="1" t="s">
        <v>141</v>
      </c>
      <c r="G55" t="s">
        <v>70</v>
      </c>
      <c r="H55">
        <v>288.70999999999998</v>
      </c>
      <c r="I55" s="2">
        <v>44502</v>
      </c>
      <c r="J55" s="2">
        <v>44561</v>
      </c>
      <c r="K55">
        <v>288</v>
      </c>
    </row>
    <row r="56" spans="1:11" x14ac:dyDescent="0.25">
      <c r="A56" t="str">
        <f>"8991798A70"</f>
        <v>8991798A70</v>
      </c>
      <c r="B56" t="str">
        <f t="shared" si="1"/>
        <v>06363391001</v>
      </c>
      <c r="C56" t="s">
        <v>16</v>
      </c>
      <c r="D56" t="s">
        <v>142</v>
      </c>
      <c r="E56" t="s">
        <v>25</v>
      </c>
      <c r="F56" s="1" t="s">
        <v>143</v>
      </c>
      <c r="G56" t="s">
        <v>144</v>
      </c>
      <c r="H56">
        <v>48396.44</v>
      </c>
      <c r="I56" s="2">
        <v>44530</v>
      </c>
      <c r="J56" s="2">
        <v>44592</v>
      </c>
      <c r="K56">
        <v>48390</v>
      </c>
    </row>
    <row r="57" spans="1:11" x14ac:dyDescent="0.25">
      <c r="A57" t="str">
        <f>"88562898E0"</f>
        <v>88562898E0</v>
      </c>
      <c r="B57" t="str">
        <f t="shared" si="1"/>
        <v>06363391001</v>
      </c>
      <c r="C57" t="s">
        <v>16</v>
      </c>
      <c r="D57" t="s">
        <v>145</v>
      </c>
      <c r="E57" t="s">
        <v>29</v>
      </c>
      <c r="F57" s="1" t="s">
        <v>146</v>
      </c>
      <c r="G57" t="s">
        <v>147</v>
      </c>
      <c r="H57">
        <v>87094.8</v>
      </c>
      <c r="I57" s="2">
        <v>44600</v>
      </c>
      <c r="J57" s="2">
        <v>44439</v>
      </c>
      <c r="K57">
        <v>0</v>
      </c>
    </row>
    <row r="58" spans="1:11" x14ac:dyDescent="0.25">
      <c r="A58" t="str">
        <f>"Z89342BDD0"</f>
        <v>Z89342BDD0</v>
      </c>
      <c r="B58" t="str">
        <f t="shared" si="1"/>
        <v>06363391001</v>
      </c>
      <c r="C58" t="s">
        <v>16</v>
      </c>
      <c r="D58" t="s">
        <v>148</v>
      </c>
      <c r="E58" t="s">
        <v>25</v>
      </c>
      <c r="F58" s="1" t="s">
        <v>128</v>
      </c>
      <c r="G58" t="s">
        <v>129</v>
      </c>
      <c r="H58">
        <v>12600</v>
      </c>
      <c r="I58" s="2">
        <v>44532</v>
      </c>
      <c r="J58" s="2">
        <v>44592</v>
      </c>
      <c r="K58">
        <v>12600</v>
      </c>
    </row>
    <row r="59" spans="1:11" x14ac:dyDescent="0.25">
      <c r="A59" t="str">
        <f>"Z03343C4BD"</f>
        <v>Z03343C4BD</v>
      </c>
      <c r="B59" t="str">
        <f t="shared" si="1"/>
        <v>06363391001</v>
      </c>
      <c r="C59" t="s">
        <v>16</v>
      </c>
      <c r="D59" t="s">
        <v>149</v>
      </c>
      <c r="E59" t="s">
        <v>25</v>
      </c>
      <c r="F59" s="1" t="s">
        <v>150</v>
      </c>
      <c r="G59" t="s">
        <v>151</v>
      </c>
      <c r="H59">
        <v>732.6</v>
      </c>
      <c r="I59" s="2">
        <v>44540</v>
      </c>
      <c r="J59" s="2">
        <v>44592</v>
      </c>
      <c r="K59">
        <v>732.6</v>
      </c>
    </row>
    <row r="60" spans="1:11" x14ac:dyDescent="0.25">
      <c r="A60" t="str">
        <f>"Z20343CC8E"</f>
        <v>Z20343CC8E</v>
      </c>
      <c r="B60" t="str">
        <f t="shared" si="1"/>
        <v>06363391001</v>
      </c>
      <c r="C60" t="s">
        <v>16</v>
      </c>
      <c r="D60" t="s">
        <v>152</v>
      </c>
      <c r="E60" t="s">
        <v>25</v>
      </c>
      <c r="F60" s="1" t="s">
        <v>153</v>
      </c>
      <c r="G60" t="s">
        <v>154</v>
      </c>
      <c r="H60">
        <v>1198.5</v>
      </c>
      <c r="I60" s="2">
        <v>44540</v>
      </c>
      <c r="J60" s="2">
        <v>44592</v>
      </c>
      <c r="K60">
        <v>1198.5</v>
      </c>
    </row>
    <row r="61" spans="1:11" x14ac:dyDescent="0.25">
      <c r="A61" t="str">
        <f>"Z81343BF7B"</f>
        <v>Z81343BF7B</v>
      </c>
      <c r="B61" t="str">
        <f t="shared" si="1"/>
        <v>06363391001</v>
      </c>
      <c r="C61" t="s">
        <v>16</v>
      </c>
      <c r="D61" t="s">
        <v>155</v>
      </c>
      <c r="E61" t="s">
        <v>25</v>
      </c>
      <c r="F61" s="1" t="s">
        <v>101</v>
      </c>
      <c r="G61" t="s">
        <v>102</v>
      </c>
      <c r="H61">
        <v>1300</v>
      </c>
      <c r="I61" s="2">
        <v>44540</v>
      </c>
      <c r="J61" s="2">
        <v>44592</v>
      </c>
      <c r="K61">
        <v>1300</v>
      </c>
    </row>
    <row r="62" spans="1:11" x14ac:dyDescent="0.25">
      <c r="A62" t="str">
        <f>"ZA3343CB96"</f>
        <v>ZA3343CB96</v>
      </c>
      <c r="B62" t="str">
        <f t="shared" si="1"/>
        <v>06363391001</v>
      </c>
      <c r="C62" t="s">
        <v>16</v>
      </c>
      <c r="D62" t="s">
        <v>156</v>
      </c>
      <c r="E62" t="s">
        <v>25</v>
      </c>
      <c r="F62" s="1" t="s">
        <v>157</v>
      </c>
      <c r="G62" t="s">
        <v>67</v>
      </c>
      <c r="H62">
        <v>7710</v>
      </c>
      <c r="I62" s="2">
        <v>44540</v>
      </c>
      <c r="J62" s="2">
        <v>44592</v>
      </c>
      <c r="K62">
        <v>7710</v>
      </c>
    </row>
    <row r="63" spans="1:11" x14ac:dyDescent="0.25">
      <c r="A63" t="str">
        <f>"Z043466988"</f>
        <v>Z043466988</v>
      </c>
      <c r="B63" t="str">
        <f t="shared" si="1"/>
        <v>06363391001</v>
      </c>
      <c r="C63" t="s">
        <v>16</v>
      </c>
      <c r="D63" t="s">
        <v>158</v>
      </c>
      <c r="E63" t="s">
        <v>18</v>
      </c>
      <c r="F63" s="1" t="s">
        <v>159</v>
      </c>
      <c r="G63" t="s">
        <v>160</v>
      </c>
      <c r="H63">
        <v>17500</v>
      </c>
      <c r="I63" s="2">
        <v>44545</v>
      </c>
      <c r="J63" s="2">
        <v>44909</v>
      </c>
      <c r="K63">
        <v>7375.64</v>
      </c>
    </row>
    <row r="64" spans="1:11" x14ac:dyDescent="0.25">
      <c r="A64" t="str">
        <f>"ZAF3471BFC"</f>
        <v>ZAF3471BFC</v>
      </c>
      <c r="B64" t="str">
        <f t="shared" si="1"/>
        <v>06363391001</v>
      </c>
      <c r="C64" t="s">
        <v>16</v>
      </c>
      <c r="D64" t="s">
        <v>161</v>
      </c>
      <c r="E64" t="s">
        <v>25</v>
      </c>
      <c r="F64" s="1" t="s">
        <v>162</v>
      </c>
      <c r="G64" t="s">
        <v>163</v>
      </c>
      <c r="H64">
        <v>6280</v>
      </c>
      <c r="I64" s="2">
        <v>44552</v>
      </c>
      <c r="J64" s="2">
        <v>44592</v>
      </c>
      <c r="K64">
        <v>6280</v>
      </c>
    </row>
    <row r="65" spans="1:11" x14ac:dyDescent="0.25">
      <c r="A65" t="str">
        <f>"Z233471E73"</f>
        <v>Z233471E73</v>
      </c>
      <c r="B65" t="str">
        <f t="shared" si="1"/>
        <v>06363391001</v>
      </c>
      <c r="C65" t="s">
        <v>16</v>
      </c>
      <c r="D65" t="s">
        <v>164</v>
      </c>
      <c r="E65" t="s">
        <v>25</v>
      </c>
      <c r="F65" s="1" t="s">
        <v>162</v>
      </c>
      <c r="G65" t="s">
        <v>163</v>
      </c>
      <c r="H65">
        <v>2100</v>
      </c>
      <c r="I65" s="2">
        <v>44552</v>
      </c>
      <c r="J65" s="2">
        <v>44592</v>
      </c>
      <c r="K65">
        <v>2100</v>
      </c>
    </row>
    <row r="66" spans="1:11" x14ac:dyDescent="0.25">
      <c r="A66" t="str">
        <f>"Z20347868D"</f>
        <v>Z20347868D</v>
      </c>
      <c r="B66" t="str">
        <f t="shared" si="1"/>
        <v>06363391001</v>
      </c>
      <c r="C66" t="s">
        <v>16</v>
      </c>
      <c r="D66" t="s">
        <v>165</v>
      </c>
      <c r="E66" t="s">
        <v>25</v>
      </c>
      <c r="F66" s="1" t="s">
        <v>26</v>
      </c>
      <c r="G66" t="s">
        <v>27</v>
      </c>
      <c r="H66">
        <v>475</v>
      </c>
      <c r="I66" s="2">
        <v>44552</v>
      </c>
      <c r="J66" s="2">
        <v>44592</v>
      </c>
      <c r="K66">
        <v>475</v>
      </c>
    </row>
    <row r="67" spans="1:11" x14ac:dyDescent="0.25">
      <c r="A67" t="str">
        <f>"ZF7344E60D"</f>
        <v>ZF7344E60D</v>
      </c>
      <c r="B67" t="str">
        <f t="shared" ref="B67:B98" si="2">"06363391001"</f>
        <v>06363391001</v>
      </c>
      <c r="C67" t="s">
        <v>16</v>
      </c>
      <c r="D67" t="s">
        <v>166</v>
      </c>
      <c r="E67" t="s">
        <v>25</v>
      </c>
      <c r="F67" s="1" t="s">
        <v>141</v>
      </c>
      <c r="G67" t="s">
        <v>70</v>
      </c>
      <c r="H67">
        <v>6775</v>
      </c>
      <c r="I67" s="2">
        <v>44544</v>
      </c>
      <c r="J67" s="2">
        <v>44592</v>
      </c>
      <c r="K67">
        <v>6775</v>
      </c>
    </row>
    <row r="68" spans="1:11" x14ac:dyDescent="0.25">
      <c r="A68" t="str">
        <f>"Z09344E2B1"</f>
        <v>Z09344E2B1</v>
      </c>
      <c r="B68" t="str">
        <f t="shared" si="2"/>
        <v>06363391001</v>
      </c>
      <c r="C68" t="s">
        <v>16</v>
      </c>
      <c r="D68" t="s">
        <v>167</v>
      </c>
      <c r="E68" t="s">
        <v>25</v>
      </c>
      <c r="F68" s="1" t="s">
        <v>168</v>
      </c>
      <c r="G68" t="s">
        <v>169</v>
      </c>
      <c r="H68">
        <v>10000</v>
      </c>
      <c r="I68" s="2">
        <v>44543</v>
      </c>
      <c r="J68" s="2">
        <v>44592</v>
      </c>
      <c r="K68">
        <v>9999.2000000000007</v>
      </c>
    </row>
    <row r="69" spans="1:11" x14ac:dyDescent="0.25">
      <c r="A69" t="str">
        <f>"ZB9347898D"</f>
        <v>ZB9347898D</v>
      </c>
      <c r="B69" t="str">
        <f t="shared" si="2"/>
        <v>06363391001</v>
      </c>
      <c r="C69" t="s">
        <v>16</v>
      </c>
      <c r="D69" t="s">
        <v>170</v>
      </c>
      <c r="E69" t="s">
        <v>25</v>
      </c>
      <c r="F69" s="1" t="s">
        <v>171</v>
      </c>
      <c r="G69" t="s">
        <v>172</v>
      </c>
      <c r="H69">
        <v>695</v>
      </c>
      <c r="I69" s="2">
        <v>44552</v>
      </c>
      <c r="J69" s="2">
        <v>44592</v>
      </c>
      <c r="K69">
        <v>690</v>
      </c>
    </row>
    <row r="70" spans="1:11" x14ac:dyDescent="0.25">
      <c r="A70" t="str">
        <f>"Z5434885C3"</f>
        <v>Z5434885C3</v>
      </c>
      <c r="B70" t="str">
        <f t="shared" si="2"/>
        <v>06363391001</v>
      </c>
      <c r="C70" t="s">
        <v>16</v>
      </c>
      <c r="D70" t="s">
        <v>173</v>
      </c>
      <c r="E70" t="s">
        <v>25</v>
      </c>
      <c r="F70" s="1" t="s">
        <v>128</v>
      </c>
      <c r="G70" t="s">
        <v>129</v>
      </c>
      <c r="H70">
        <v>5100</v>
      </c>
      <c r="I70" s="2">
        <v>44557</v>
      </c>
      <c r="J70" s="2">
        <v>44592</v>
      </c>
      <c r="K70">
        <v>5100</v>
      </c>
    </row>
    <row r="71" spans="1:11" x14ac:dyDescent="0.25">
      <c r="A71" t="str">
        <f>"ZCA341A931"</f>
        <v>ZCA341A931</v>
      </c>
      <c r="B71" t="str">
        <f t="shared" si="2"/>
        <v>06363391001</v>
      </c>
      <c r="C71" t="s">
        <v>16</v>
      </c>
      <c r="D71" t="s">
        <v>174</v>
      </c>
      <c r="E71" t="s">
        <v>25</v>
      </c>
      <c r="F71" s="1" t="s">
        <v>175</v>
      </c>
      <c r="G71" t="s">
        <v>176</v>
      </c>
      <c r="H71">
        <v>4440</v>
      </c>
      <c r="I71" s="2">
        <v>44546</v>
      </c>
      <c r="J71" s="2">
        <v>44533</v>
      </c>
      <c r="K71">
        <v>4440</v>
      </c>
    </row>
    <row r="72" spans="1:11" x14ac:dyDescent="0.25">
      <c r="A72" t="str">
        <f>"Z0431E6693"</f>
        <v>Z0431E6693</v>
      </c>
      <c r="B72" t="str">
        <f t="shared" si="2"/>
        <v>06363391001</v>
      </c>
      <c r="C72" t="s">
        <v>16</v>
      </c>
      <c r="D72" t="s">
        <v>177</v>
      </c>
      <c r="E72" t="s">
        <v>25</v>
      </c>
      <c r="F72" s="1" t="s">
        <v>178</v>
      </c>
      <c r="G72" t="s">
        <v>179</v>
      </c>
      <c r="H72">
        <v>823.15</v>
      </c>
      <c r="I72" s="2">
        <v>44488</v>
      </c>
      <c r="J72" s="2">
        <v>45534</v>
      </c>
      <c r="K72">
        <v>745.61</v>
      </c>
    </row>
    <row r="73" spans="1:11" x14ac:dyDescent="0.25">
      <c r="A73" t="str">
        <f>"Z0B349888A"</f>
        <v>Z0B349888A</v>
      </c>
      <c r="B73" t="str">
        <f t="shared" si="2"/>
        <v>06363391001</v>
      </c>
      <c r="C73" t="s">
        <v>16</v>
      </c>
      <c r="D73" t="s">
        <v>180</v>
      </c>
      <c r="E73" t="s">
        <v>25</v>
      </c>
      <c r="F73" s="1" t="s">
        <v>150</v>
      </c>
      <c r="G73" t="s">
        <v>151</v>
      </c>
      <c r="H73">
        <v>7038</v>
      </c>
      <c r="I73" s="2">
        <v>44557</v>
      </c>
      <c r="J73" s="2">
        <v>44592</v>
      </c>
      <c r="K73">
        <v>7038</v>
      </c>
    </row>
    <row r="74" spans="1:11" x14ac:dyDescent="0.25">
      <c r="A74" t="str">
        <f>"ZBF347B168"</f>
        <v>ZBF347B168</v>
      </c>
      <c r="B74" t="str">
        <f t="shared" si="2"/>
        <v>06363391001</v>
      </c>
      <c r="C74" t="s">
        <v>16</v>
      </c>
      <c r="D74" t="s">
        <v>181</v>
      </c>
      <c r="E74" t="s">
        <v>25</v>
      </c>
      <c r="F74" s="1" t="s">
        <v>182</v>
      </c>
      <c r="G74" t="s">
        <v>183</v>
      </c>
      <c r="H74">
        <v>1358.61</v>
      </c>
      <c r="I74" s="2">
        <v>44551</v>
      </c>
      <c r="J74" s="2">
        <v>44594</v>
      </c>
      <c r="K74">
        <v>1358.61</v>
      </c>
    </row>
    <row r="75" spans="1:11" x14ac:dyDescent="0.25">
      <c r="A75" t="str">
        <f>"Z9C30A22B4"</f>
        <v>Z9C30A22B4</v>
      </c>
      <c r="B75" t="str">
        <f t="shared" si="2"/>
        <v>06363391001</v>
      </c>
      <c r="C75" t="s">
        <v>16</v>
      </c>
      <c r="D75" t="s">
        <v>184</v>
      </c>
      <c r="E75" t="s">
        <v>25</v>
      </c>
      <c r="F75" s="1" t="s">
        <v>26</v>
      </c>
      <c r="G75" t="s">
        <v>27</v>
      </c>
      <c r="H75">
        <v>550</v>
      </c>
      <c r="I75" s="2">
        <v>44593</v>
      </c>
      <c r="J75" s="2">
        <v>44742</v>
      </c>
      <c r="K75">
        <v>550</v>
      </c>
    </row>
    <row r="76" spans="1:11" x14ac:dyDescent="0.25">
      <c r="A76" t="str">
        <f>"Z86341581D"</f>
        <v>Z86341581D</v>
      </c>
      <c r="B76" t="str">
        <f t="shared" si="2"/>
        <v>06363391001</v>
      </c>
      <c r="C76" t="s">
        <v>16</v>
      </c>
      <c r="D76" t="s">
        <v>185</v>
      </c>
      <c r="E76" t="s">
        <v>25</v>
      </c>
      <c r="F76" s="1" t="s">
        <v>186</v>
      </c>
      <c r="G76" t="s">
        <v>187</v>
      </c>
      <c r="H76">
        <v>400</v>
      </c>
      <c r="I76" s="2">
        <v>44558</v>
      </c>
      <c r="J76" s="2">
        <v>44648</v>
      </c>
      <c r="K76">
        <v>400</v>
      </c>
    </row>
    <row r="77" spans="1:11" x14ac:dyDescent="0.25">
      <c r="A77" t="str">
        <f>"Z7432D3EAA"</f>
        <v>Z7432D3EAA</v>
      </c>
      <c r="B77" t="str">
        <f t="shared" si="2"/>
        <v>06363391001</v>
      </c>
      <c r="C77" t="s">
        <v>16</v>
      </c>
      <c r="D77" t="s">
        <v>188</v>
      </c>
      <c r="E77" t="s">
        <v>25</v>
      </c>
      <c r="F77" s="1" t="s">
        <v>189</v>
      </c>
      <c r="G77" t="s">
        <v>190</v>
      </c>
      <c r="H77">
        <v>3870.5</v>
      </c>
      <c r="I77" s="2">
        <v>44453</v>
      </c>
      <c r="J77" s="2">
        <v>44817</v>
      </c>
      <c r="K77">
        <v>3870.5</v>
      </c>
    </row>
    <row r="78" spans="1:11" x14ac:dyDescent="0.25">
      <c r="A78" t="str">
        <f>"Z243415927"</f>
        <v>Z243415927</v>
      </c>
      <c r="B78" t="str">
        <f t="shared" si="2"/>
        <v>06363391001</v>
      </c>
      <c r="C78" t="s">
        <v>16</v>
      </c>
      <c r="D78" t="s">
        <v>191</v>
      </c>
      <c r="E78" t="s">
        <v>25</v>
      </c>
      <c r="F78" s="1" t="s">
        <v>192</v>
      </c>
      <c r="G78" t="s">
        <v>193</v>
      </c>
      <c r="H78">
        <v>2080</v>
      </c>
      <c r="I78" s="2">
        <v>44592</v>
      </c>
      <c r="J78" s="2">
        <v>44648</v>
      </c>
      <c r="K78">
        <v>2080</v>
      </c>
    </row>
    <row r="79" spans="1:11" x14ac:dyDescent="0.25">
      <c r="A79" t="str">
        <f>"Z1B34FDF9B"</f>
        <v>Z1B34FDF9B</v>
      </c>
      <c r="B79" t="str">
        <f t="shared" si="2"/>
        <v>06363391001</v>
      </c>
      <c r="C79" t="s">
        <v>16</v>
      </c>
      <c r="D79" t="s">
        <v>194</v>
      </c>
      <c r="E79" t="s">
        <v>25</v>
      </c>
      <c r="F79" s="1" t="s">
        <v>195</v>
      </c>
      <c r="G79" t="s">
        <v>196</v>
      </c>
      <c r="H79">
        <v>340</v>
      </c>
      <c r="I79" s="2">
        <v>44596</v>
      </c>
      <c r="J79" s="2">
        <v>44926</v>
      </c>
      <c r="K79">
        <v>340</v>
      </c>
    </row>
    <row r="80" spans="1:11" x14ac:dyDescent="0.25">
      <c r="A80" t="str">
        <f>"ZF4351CE67"</f>
        <v>ZF4351CE67</v>
      </c>
      <c r="B80" t="str">
        <f t="shared" si="2"/>
        <v>06363391001</v>
      </c>
      <c r="C80" t="s">
        <v>16</v>
      </c>
      <c r="D80" t="s">
        <v>197</v>
      </c>
      <c r="E80" t="s">
        <v>25</v>
      </c>
      <c r="F80" s="1" t="s">
        <v>198</v>
      </c>
      <c r="G80" t="s">
        <v>199</v>
      </c>
      <c r="H80">
        <v>450</v>
      </c>
      <c r="I80" s="2">
        <v>44606</v>
      </c>
      <c r="J80" s="2">
        <v>44651</v>
      </c>
      <c r="K80">
        <v>450</v>
      </c>
    </row>
    <row r="81" spans="1:11" x14ac:dyDescent="0.25">
      <c r="A81" t="str">
        <f>"ZE734FDDB9"</f>
        <v>ZE734FDDB9</v>
      </c>
      <c r="B81" t="str">
        <f t="shared" si="2"/>
        <v>06363391001</v>
      </c>
      <c r="C81" t="s">
        <v>16</v>
      </c>
      <c r="D81" t="s">
        <v>200</v>
      </c>
      <c r="E81" t="s">
        <v>25</v>
      </c>
      <c r="F81" s="1" t="s">
        <v>162</v>
      </c>
      <c r="G81" t="s">
        <v>163</v>
      </c>
      <c r="H81">
        <v>980</v>
      </c>
      <c r="I81" s="2">
        <v>44606</v>
      </c>
      <c r="J81" s="2">
        <v>44651</v>
      </c>
      <c r="K81">
        <v>980</v>
      </c>
    </row>
    <row r="82" spans="1:11" x14ac:dyDescent="0.25">
      <c r="A82" t="str">
        <f>"ZD034FDE63"</f>
        <v>ZD034FDE63</v>
      </c>
      <c r="B82" t="str">
        <f t="shared" si="2"/>
        <v>06363391001</v>
      </c>
      <c r="C82" t="s">
        <v>16</v>
      </c>
      <c r="D82" t="s">
        <v>201</v>
      </c>
      <c r="E82" t="s">
        <v>25</v>
      </c>
      <c r="F82" s="1" t="s">
        <v>202</v>
      </c>
      <c r="G82" t="s">
        <v>203</v>
      </c>
      <c r="H82">
        <v>252</v>
      </c>
      <c r="I82" s="2">
        <v>44606</v>
      </c>
      <c r="J82" s="2">
        <v>44651</v>
      </c>
      <c r="K82">
        <v>252</v>
      </c>
    </row>
    <row r="83" spans="1:11" x14ac:dyDescent="0.25">
      <c r="A83" t="str">
        <f>"Z9234EFECC"</f>
        <v>Z9234EFECC</v>
      </c>
      <c r="B83" t="str">
        <f t="shared" si="2"/>
        <v>06363391001</v>
      </c>
      <c r="C83" t="s">
        <v>16</v>
      </c>
      <c r="D83" t="s">
        <v>204</v>
      </c>
      <c r="E83" t="s">
        <v>25</v>
      </c>
      <c r="F83" s="1" t="s">
        <v>205</v>
      </c>
      <c r="G83" t="s">
        <v>206</v>
      </c>
      <c r="H83">
        <v>2362.9</v>
      </c>
      <c r="I83" s="2">
        <v>44613</v>
      </c>
      <c r="J83" s="2">
        <v>44680</v>
      </c>
      <c r="K83">
        <v>2362.9</v>
      </c>
    </row>
    <row r="84" spans="1:11" x14ac:dyDescent="0.25">
      <c r="A84" t="str">
        <f>"ZBE350CBB6"</f>
        <v>ZBE350CBB6</v>
      </c>
      <c r="B84" t="str">
        <f t="shared" si="2"/>
        <v>06363391001</v>
      </c>
      <c r="C84" t="s">
        <v>16</v>
      </c>
      <c r="D84" t="s">
        <v>207</v>
      </c>
      <c r="E84" t="s">
        <v>25</v>
      </c>
      <c r="F84" s="1" t="s">
        <v>208</v>
      </c>
      <c r="G84" t="s">
        <v>209</v>
      </c>
      <c r="H84">
        <v>162</v>
      </c>
      <c r="I84" s="2">
        <v>44601</v>
      </c>
      <c r="J84" s="2">
        <v>44601</v>
      </c>
      <c r="K84">
        <v>162</v>
      </c>
    </row>
    <row r="85" spans="1:11" x14ac:dyDescent="0.25">
      <c r="A85" t="str">
        <f>"Z5735153B0"</f>
        <v>Z5735153B0</v>
      </c>
      <c r="B85" t="str">
        <f t="shared" si="2"/>
        <v>06363391001</v>
      </c>
      <c r="C85" t="s">
        <v>16</v>
      </c>
      <c r="D85" t="s">
        <v>210</v>
      </c>
      <c r="E85" t="s">
        <v>25</v>
      </c>
      <c r="F85" s="1" t="s">
        <v>150</v>
      </c>
      <c r="G85" t="s">
        <v>151</v>
      </c>
      <c r="H85">
        <v>12295.26</v>
      </c>
      <c r="I85" s="2">
        <v>44600</v>
      </c>
      <c r="J85" s="2">
        <v>44628</v>
      </c>
      <c r="K85">
        <v>12295.26</v>
      </c>
    </row>
    <row r="86" spans="1:11" x14ac:dyDescent="0.25">
      <c r="A86" t="str">
        <f>"ZF7350AFEF"</f>
        <v>ZF7350AFEF</v>
      </c>
      <c r="B86" t="str">
        <f t="shared" si="2"/>
        <v>06363391001</v>
      </c>
      <c r="C86" t="s">
        <v>16</v>
      </c>
      <c r="D86" t="s">
        <v>211</v>
      </c>
      <c r="E86" t="s">
        <v>25</v>
      </c>
      <c r="F86" s="1" t="s">
        <v>212</v>
      </c>
      <c r="G86" t="s">
        <v>213</v>
      </c>
      <c r="H86">
        <v>1829</v>
      </c>
      <c r="I86" s="2">
        <v>44606</v>
      </c>
      <c r="J86" s="2">
        <v>44651</v>
      </c>
      <c r="K86">
        <v>1829</v>
      </c>
    </row>
    <row r="87" spans="1:11" x14ac:dyDescent="0.25">
      <c r="A87" t="str">
        <f>"Z1534DEDDF"</f>
        <v>Z1534DEDDF</v>
      </c>
      <c r="B87" t="str">
        <f t="shared" si="2"/>
        <v>06363391001</v>
      </c>
      <c r="C87" t="s">
        <v>16</v>
      </c>
      <c r="D87" t="s">
        <v>214</v>
      </c>
      <c r="E87" t="s">
        <v>25</v>
      </c>
      <c r="F87" s="1" t="s">
        <v>215</v>
      </c>
      <c r="G87" t="s">
        <v>216</v>
      </c>
      <c r="H87">
        <v>3500</v>
      </c>
      <c r="I87" s="2">
        <v>44587</v>
      </c>
      <c r="J87" s="2">
        <v>44620</v>
      </c>
      <c r="K87">
        <v>3500</v>
      </c>
    </row>
    <row r="88" spans="1:11" x14ac:dyDescent="0.25">
      <c r="A88" t="str">
        <f>"ZC734E722B"</f>
        <v>ZC734E722B</v>
      </c>
      <c r="B88" t="str">
        <f t="shared" si="2"/>
        <v>06363391001</v>
      </c>
      <c r="C88" t="s">
        <v>16</v>
      </c>
      <c r="D88" t="s">
        <v>217</v>
      </c>
      <c r="E88" t="s">
        <v>25</v>
      </c>
      <c r="F88" s="1" t="s">
        <v>218</v>
      </c>
      <c r="G88" t="s">
        <v>219</v>
      </c>
      <c r="H88">
        <v>2250</v>
      </c>
      <c r="I88" s="2">
        <v>44592</v>
      </c>
      <c r="J88" s="2">
        <v>44651</v>
      </c>
      <c r="K88">
        <v>2250</v>
      </c>
    </row>
    <row r="89" spans="1:11" x14ac:dyDescent="0.25">
      <c r="A89" t="str">
        <f>"Z1F351243D"</f>
        <v>Z1F351243D</v>
      </c>
      <c r="B89" t="str">
        <f t="shared" si="2"/>
        <v>06363391001</v>
      </c>
      <c r="C89" t="s">
        <v>16</v>
      </c>
      <c r="D89" t="s">
        <v>220</v>
      </c>
      <c r="E89" t="s">
        <v>25</v>
      </c>
      <c r="F89" s="1" t="s">
        <v>162</v>
      </c>
      <c r="G89" t="s">
        <v>163</v>
      </c>
      <c r="H89">
        <v>9800</v>
      </c>
      <c r="I89" s="2">
        <v>44620</v>
      </c>
      <c r="J89" s="2">
        <v>44651</v>
      </c>
      <c r="K89">
        <v>9800</v>
      </c>
    </row>
    <row r="90" spans="1:11" x14ac:dyDescent="0.25">
      <c r="A90" t="str">
        <f>"Z74350AEF1"</f>
        <v>Z74350AEF1</v>
      </c>
      <c r="B90" t="str">
        <f t="shared" si="2"/>
        <v>06363391001</v>
      </c>
      <c r="C90" t="s">
        <v>16</v>
      </c>
      <c r="D90" t="s">
        <v>221</v>
      </c>
      <c r="E90" t="s">
        <v>25</v>
      </c>
      <c r="F90" s="1" t="s">
        <v>168</v>
      </c>
      <c r="G90" t="s">
        <v>169</v>
      </c>
      <c r="H90">
        <v>3685</v>
      </c>
      <c r="I90" s="2">
        <v>44608</v>
      </c>
      <c r="J90" s="2">
        <v>44651</v>
      </c>
      <c r="K90">
        <v>3685</v>
      </c>
    </row>
    <row r="91" spans="1:11" x14ac:dyDescent="0.25">
      <c r="A91" t="str">
        <f>"Z4E350CCE6"</f>
        <v>Z4E350CCE6</v>
      </c>
      <c r="B91" t="str">
        <f t="shared" si="2"/>
        <v>06363391001</v>
      </c>
      <c r="C91" t="s">
        <v>16</v>
      </c>
      <c r="D91" t="s">
        <v>222</v>
      </c>
      <c r="E91" t="s">
        <v>25</v>
      </c>
      <c r="F91" s="1" t="s">
        <v>223</v>
      </c>
      <c r="G91" t="s">
        <v>224</v>
      </c>
      <c r="H91">
        <v>925</v>
      </c>
      <c r="I91" s="2">
        <v>44617</v>
      </c>
      <c r="J91" s="2">
        <v>44651</v>
      </c>
      <c r="K91">
        <v>900</v>
      </c>
    </row>
    <row r="92" spans="1:11" x14ac:dyDescent="0.25">
      <c r="A92" t="str">
        <f>"Z2D351CDB6"</f>
        <v>Z2D351CDB6</v>
      </c>
      <c r="B92" t="str">
        <f t="shared" si="2"/>
        <v>06363391001</v>
      </c>
      <c r="C92" t="s">
        <v>16</v>
      </c>
      <c r="D92" t="s">
        <v>225</v>
      </c>
      <c r="E92" t="s">
        <v>25</v>
      </c>
      <c r="F92" s="1" t="s">
        <v>226</v>
      </c>
      <c r="G92" t="s">
        <v>227</v>
      </c>
      <c r="H92">
        <v>759.3</v>
      </c>
      <c r="I92" s="2">
        <v>44620</v>
      </c>
      <c r="J92" s="2">
        <v>44648</v>
      </c>
      <c r="K92">
        <v>759.3</v>
      </c>
    </row>
    <row r="93" spans="1:11" x14ac:dyDescent="0.25">
      <c r="A93" t="str">
        <f>"Z2C343BC2E"</f>
        <v>Z2C343BC2E</v>
      </c>
      <c r="B93" t="str">
        <f t="shared" si="2"/>
        <v>06363391001</v>
      </c>
      <c r="C93" t="s">
        <v>16</v>
      </c>
      <c r="D93" t="s">
        <v>228</v>
      </c>
      <c r="E93" t="s">
        <v>25</v>
      </c>
      <c r="F93" s="1" t="s">
        <v>168</v>
      </c>
      <c r="G93" t="s">
        <v>169</v>
      </c>
      <c r="H93">
        <v>1985</v>
      </c>
      <c r="I93" s="2">
        <v>44589</v>
      </c>
      <c r="J93" s="2">
        <v>44650</v>
      </c>
      <c r="K93">
        <v>1985</v>
      </c>
    </row>
    <row r="94" spans="1:11" x14ac:dyDescent="0.25">
      <c r="A94" t="str">
        <f>"ZEA351CEA6"</f>
        <v>ZEA351CEA6</v>
      </c>
      <c r="B94" t="str">
        <f t="shared" si="2"/>
        <v>06363391001</v>
      </c>
      <c r="C94" t="s">
        <v>16</v>
      </c>
      <c r="D94" t="s">
        <v>229</v>
      </c>
      <c r="E94" t="s">
        <v>25</v>
      </c>
      <c r="F94" s="1" t="s">
        <v>122</v>
      </c>
      <c r="G94" t="s">
        <v>123</v>
      </c>
      <c r="H94">
        <v>4000</v>
      </c>
      <c r="I94" s="2">
        <v>44614</v>
      </c>
      <c r="J94" s="2">
        <v>44651</v>
      </c>
      <c r="K94">
        <v>4000</v>
      </c>
    </row>
    <row r="95" spans="1:11" x14ac:dyDescent="0.25">
      <c r="A95" t="str">
        <f>"ZE435404B9"</f>
        <v>ZE435404B9</v>
      </c>
      <c r="B95" t="str">
        <f t="shared" si="2"/>
        <v>06363391001</v>
      </c>
      <c r="C95" t="s">
        <v>16</v>
      </c>
      <c r="D95" t="s">
        <v>230</v>
      </c>
      <c r="E95" t="s">
        <v>25</v>
      </c>
      <c r="F95" s="1" t="s">
        <v>128</v>
      </c>
      <c r="G95" t="s">
        <v>129</v>
      </c>
      <c r="H95">
        <v>1650</v>
      </c>
      <c r="I95" s="2">
        <v>44641</v>
      </c>
      <c r="J95" s="2">
        <v>44680</v>
      </c>
      <c r="K95">
        <v>1650</v>
      </c>
    </row>
    <row r="96" spans="1:11" x14ac:dyDescent="0.25">
      <c r="A96" t="str">
        <f>"Z803594E45"</f>
        <v>Z803594E45</v>
      </c>
      <c r="B96" t="str">
        <f t="shared" si="2"/>
        <v>06363391001</v>
      </c>
      <c r="C96" t="s">
        <v>16</v>
      </c>
      <c r="D96" t="s">
        <v>231</v>
      </c>
      <c r="E96" t="s">
        <v>25</v>
      </c>
      <c r="F96" s="1" t="s">
        <v>26</v>
      </c>
      <c r="G96" t="s">
        <v>27</v>
      </c>
      <c r="H96">
        <v>2800</v>
      </c>
      <c r="I96" s="2">
        <v>44643</v>
      </c>
      <c r="J96" s="2">
        <v>44680</v>
      </c>
      <c r="K96">
        <v>2800</v>
      </c>
    </row>
    <row r="97" spans="1:11" x14ac:dyDescent="0.25">
      <c r="A97" t="str">
        <f>"Z5B35A939E"</f>
        <v>Z5B35A939E</v>
      </c>
      <c r="B97" t="str">
        <f t="shared" si="2"/>
        <v>06363391001</v>
      </c>
      <c r="C97" t="s">
        <v>16</v>
      </c>
      <c r="D97" t="s">
        <v>232</v>
      </c>
      <c r="E97" t="s">
        <v>25</v>
      </c>
      <c r="F97" s="1" t="s">
        <v>233</v>
      </c>
      <c r="G97" t="s">
        <v>234</v>
      </c>
      <c r="H97">
        <v>1090</v>
      </c>
      <c r="I97" s="2">
        <v>44643</v>
      </c>
      <c r="J97" s="2">
        <v>44679</v>
      </c>
      <c r="K97">
        <v>1090</v>
      </c>
    </row>
    <row r="98" spans="1:11" x14ac:dyDescent="0.25">
      <c r="A98" t="str">
        <f>"Z10358F155"</f>
        <v>Z10358F155</v>
      </c>
      <c r="B98" t="str">
        <f t="shared" si="2"/>
        <v>06363391001</v>
      </c>
      <c r="C98" t="s">
        <v>16</v>
      </c>
      <c r="D98" t="s">
        <v>235</v>
      </c>
      <c r="E98" t="s">
        <v>25</v>
      </c>
      <c r="F98" s="1" t="s">
        <v>157</v>
      </c>
      <c r="G98" t="s">
        <v>67</v>
      </c>
      <c r="H98">
        <v>500</v>
      </c>
      <c r="I98" s="2">
        <v>44643</v>
      </c>
      <c r="J98" s="2">
        <v>44680</v>
      </c>
      <c r="K98">
        <v>0</v>
      </c>
    </row>
    <row r="99" spans="1:11" x14ac:dyDescent="0.25">
      <c r="A99" t="str">
        <f>"Z7F35404F4"</f>
        <v>Z7F35404F4</v>
      </c>
      <c r="B99" t="str">
        <f t="shared" ref="B99:B130" si="3">"06363391001"</f>
        <v>06363391001</v>
      </c>
      <c r="C99" t="s">
        <v>16</v>
      </c>
      <c r="D99" t="s">
        <v>236</v>
      </c>
      <c r="E99" t="s">
        <v>25</v>
      </c>
      <c r="F99" s="1" t="s">
        <v>237</v>
      </c>
      <c r="G99" t="s">
        <v>238</v>
      </c>
      <c r="H99">
        <v>343.6</v>
      </c>
      <c r="I99" s="2">
        <v>44638</v>
      </c>
      <c r="J99" s="2">
        <v>44679</v>
      </c>
      <c r="K99">
        <v>343.6</v>
      </c>
    </row>
    <row r="100" spans="1:11" x14ac:dyDescent="0.25">
      <c r="A100" t="str">
        <f>"9136632B3C"</f>
        <v>9136632B3C</v>
      </c>
      <c r="B100" t="str">
        <f t="shared" si="3"/>
        <v>06363391001</v>
      </c>
      <c r="C100" t="s">
        <v>16</v>
      </c>
      <c r="D100" t="s">
        <v>239</v>
      </c>
      <c r="E100" t="s">
        <v>18</v>
      </c>
      <c r="F100" s="1" t="s">
        <v>133</v>
      </c>
      <c r="G100" t="s">
        <v>134</v>
      </c>
      <c r="H100">
        <v>0</v>
      </c>
      <c r="I100" s="2">
        <v>44713</v>
      </c>
      <c r="J100" s="2">
        <v>45077</v>
      </c>
      <c r="K100">
        <v>713082.69</v>
      </c>
    </row>
    <row r="101" spans="1:11" x14ac:dyDescent="0.25">
      <c r="A101" t="str">
        <f>"ZD135299BB"</f>
        <v>ZD135299BB</v>
      </c>
      <c r="B101" t="str">
        <f t="shared" si="3"/>
        <v>06363391001</v>
      </c>
      <c r="C101" t="s">
        <v>16</v>
      </c>
      <c r="D101" t="s">
        <v>240</v>
      </c>
      <c r="E101" t="s">
        <v>25</v>
      </c>
      <c r="F101" s="1" t="s">
        <v>241</v>
      </c>
      <c r="G101" t="s">
        <v>242</v>
      </c>
      <c r="H101">
        <v>20000</v>
      </c>
      <c r="I101" s="2">
        <v>44607</v>
      </c>
      <c r="J101" s="2">
        <v>44985</v>
      </c>
      <c r="K101">
        <v>19968.3</v>
      </c>
    </row>
    <row r="102" spans="1:11" x14ac:dyDescent="0.25">
      <c r="A102" t="str">
        <f>"Z3C35B35DD"</f>
        <v>Z3C35B35DD</v>
      </c>
      <c r="B102" t="str">
        <f t="shared" si="3"/>
        <v>06363391001</v>
      </c>
      <c r="C102" t="s">
        <v>16</v>
      </c>
      <c r="D102" t="s">
        <v>243</v>
      </c>
      <c r="E102" t="s">
        <v>25</v>
      </c>
      <c r="F102" s="1" t="s">
        <v>150</v>
      </c>
      <c r="G102" t="s">
        <v>151</v>
      </c>
      <c r="H102">
        <v>3047.34</v>
      </c>
      <c r="I102" s="2">
        <v>44649</v>
      </c>
      <c r="J102" s="2">
        <v>44680</v>
      </c>
      <c r="K102">
        <v>3047.34</v>
      </c>
    </row>
    <row r="103" spans="1:11" x14ac:dyDescent="0.25">
      <c r="A103" t="str">
        <f>"ZF935CE249"</f>
        <v>ZF935CE249</v>
      </c>
      <c r="B103" t="str">
        <f t="shared" si="3"/>
        <v>06363391001</v>
      </c>
      <c r="C103" t="s">
        <v>16</v>
      </c>
      <c r="D103" t="s">
        <v>244</v>
      </c>
      <c r="E103" t="s">
        <v>25</v>
      </c>
      <c r="F103" s="1" t="s">
        <v>237</v>
      </c>
      <c r="G103" t="s">
        <v>238</v>
      </c>
      <c r="H103">
        <v>608</v>
      </c>
      <c r="I103" s="2">
        <v>44652</v>
      </c>
      <c r="J103" s="2">
        <v>44680</v>
      </c>
      <c r="K103">
        <v>608</v>
      </c>
    </row>
    <row r="104" spans="1:11" x14ac:dyDescent="0.25">
      <c r="A104" t="str">
        <f>"Z5F3581378"</f>
        <v>Z5F3581378</v>
      </c>
      <c r="B104" t="str">
        <f t="shared" si="3"/>
        <v>06363391001</v>
      </c>
      <c r="C104" t="s">
        <v>16</v>
      </c>
      <c r="D104" t="s">
        <v>245</v>
      </c>
      <c r="E104" t="s">
        <v>25</v>
      </c>
      <c r="F104" s="1" t="s">
        <v>202</v>
      </c>
      <c r="G104" t="s">
        <v>203</v>
      </c>
      <c r="H104">
        <v>252</v>
      </c>
      <c r="I104" s="2">
        <v>44634</v>
      </c>
      <c r="J104" s="2">
        <v>44681</v>
      </c>
      <c r="K104">
        <v>252</v>
      </c>
    </row>
    <row r="105" spans="1:11" x14ac:dyDescent="0.25">
      <c r="A105" t="str">
        <f>"Z5E3583875"</f>
        <v>Z5E3583875</v>
      </c>
      <c r="B105" t="str">
        <f t="shared" si="3"/>
        <v>06363391001</v>
      </c>
      <c r="C105" t="s">
        <v>16</v>
      </c>
      <c r="D105" t="s">
        <v>246</v>
      </c>
      <c r="E105" t="s">
        <v>25</v>
      </c>
      <c r="F105" s="1" t="s">
        <v>128</v>
      </c>
      <c r="G105" t="s">
        <v>129</v>
      </c>
      <c r="H105">
        <v>1800</v>
      </c>
      <c r="I105" s="2">
        <v>44637</v>
      </c>
      <c r="J105" s="2">
        <v>44681</v>
      </c>
      <c r="K105">
        <v>1800</v>
      </c>
    </row>
    <row r="106" spans="1:11" x14ac:dyDescent="0.25">
      <c r="A106" t="str">
        <f>"Z3E35F3DDB"</f>
        <v>Z3E35F3DDB</v>
      </c>
      <c r="B106" t="str">
        <f t="shared" si="3"/>
        <v>06363391001</v>
      </c>
      <c r="C106" t="s">
        <v>16</v>
      </c>
      <c r="D106" t="s">
        <v>247</v>
      </c>
      <c r="E106" t="s">
        <v>25</v>
      </c>
      <c r="F106" s="1" t="s">
        <v>248</v>
      </c>
      <c r="G106" t="s">
        <v>58</v>
      </c>
      <c r="H106">
        <v>15100</v>
      </c>
      <c r="I106" s="2">
        <v>44665</v>
      </c>
      <c r="J106" s="2">
        <v>44697</v>
      </c>
      <c r="K106">
        <v>15100</v>
      </c>
    </row>
    <row r="107" spans="1:11" x14ac:dyDescent="0.25">
      <c r="A107" t="str">
        <f>"Z7B35C2A50"</f>
        <v>Z7B35C2A50</v>
      </c>
      <c r="B107" t="str">
        <f t="shared" si="3"/>
        <v>06363391001</v>
      </c>
      <c r="C107" t="s">
        <v>16</v>
      </c>
      <c r="D107" t="s">
        <v>249</v>
      </c>
      <c r="E107" t="s">
        <v>25</v>
      </c>
      <c r="F107" s="1" t="s">
        <v>250</v>
      </c>
      <c r="G107" t="s">
        <v>251</v>
      </c>
      <c r="H107">
        <v>18000</v>
      </c>
      <c r="I107" s="2">
        <v>44665</v>
      </c>
      <c r="J107" s="2">
        <v>44711</v>
      </c>
      <c r="K107">
        <v>17999.98</v>
      </c>
    </row>
    <row r="108" spans="1:11" x14ac:dyDescent="0.25">
      <c r="A108" t="str">
        <f>"Z6735B36AB"</f>
        <v>Z6735B36AB</v>
      </c>
      <c r="B108" t="str">
        <f t="shared" si="3"/>
        <v>06363391001</v>
      </c>
      <c r="C108" t="s">
        <v>16</v>
      </c>
      <c r="D108" t="s">
        <v>252</v>
      </c>
      <c r="E108" t="s">
        <v>25</v>
      </c>
      <c r="F108" s="1" t="s">
        <v>128</v>
      </c>
      <c r="G108" t="s">
        <v>129</v>
      </c>
      <c r="H108">
        <v>4970</v>
      </c>
      <c r="I108" s="2">
        <v>44655</v>
      </c>
      <c r="J108" s="2">
        <v>44712</v>
      </c>
      <c r="K108">
        <v>4970</v>
      </c>
    </row>
    <row r="109" spans="1:11" x14ac:dyDescent="0.25">
      <c r="A109" t="str">
        <f>"ZC835C297F"</f>
        <v>ZC835C297F</v>
      </c>
      <c r="B109" t="str">
        <f t="shared" si="3"/>
        <v>06363391001</v>
      </c>
      <c r="C109" t="s">
        <v>16</v>
      </c>
      <c r="D109" t="s">
        <v>253</v>
      </c>
      <c r="E109" t="s">
        <v>25</v>
      </c>
      <c r="F109" s="1" t="s">
        <v>254</v>
      </c>
      <c r="G109" t="s">
        <v>255</v>
      </c>
      <c r="H109">
        <v>6250</v>
      </c>
      <c r="I109" s="2">
        <v>44649</v>
      </c>
      <c r="J109" s="2">
        <v>44680</v>
      </c>
      <c r="K109">
        <v>6250</v>
      </c>
    </row>
    <row r="110" spans="1:11" x14ac:dyDescent="0.25">
      <c r="A110" t="str">
        <f>"Z92360301F"</f>
        <v>Z92360301F</v>
      </c>
      <c r="B110" t="str">
        <f t="shared" si="3"/>
        <v>06363391001</v>
      </c>
      <c r="C110" t="s">
        <v>16</v>
      </c>
      <c r="D110" t="s">
        <v>256</v>
      </c>
      <c r="E110" t="s">
        <v>25</v>
      </c>
      <c r="F110" s="1" t="s">
        <v>122</v>
      </c>
      <c r="G110" t="s">
        <v>123</v>
      </c>
      <c r="H110">
        <v>720</v>
      </c>
      <c r="I110" s="2">
        <v>44683</v>
      </c>
      <c r="J110" s="2">
        <v>44742</v>
      </c>
      <c r="K110">
        <v>720</v>
      </c>
    </row>
    <row r="111" spans="1:11" x14ac:dyDescent="0.25">
      <c r="A111" t="str">
        <f>"Z9B358249F"</f>
        <v>Z9B358249F</v>
      </c>
      <c r="B111" t="str">
        <f t="shared" si="3"/>
        <v>06363391001</v>
      </c>
      <c r="C111" t="s">
        <v>16</v>
      </c>
      <c r="D111" t="s">
        <v>257</v>
      </c>
      <c r="E111" t="s">
        <v>25</v>
      </c>
      <c r="F111" s="1" t="s">
        <v>258</v>
      </c>
      <c r="G111" t="s">
        <v>259</v>
      </c>
      <c r="H111">
        <v>4900</v>
      </c>
      <c r="I111" s="2">
        <v>44683</v>
      </c>
      <c r="J111" s="2">
        <v>44742</v>
      </c>
      <c r="K111">
        <v>0</v>
      </c>
    </row>
    <row r="112" spans="1:11" x14ac:dyDescent="0.25">
      <c r="A112" t="str">
        <f>"Z1335838D5"</f>
        <v>Z1335838D5</v>
      </c>
      <c r="B112" t="str">
        <f t="shared" si="3"/>
        <v>06363391001</v>
      </c>
      <c r="C112" t="s">
        <v>16</v>
      </c>
      <c r="D112" t="s">
        <v>260</v>
      </c>
      <c r="E112" t="s">
        <v>25</v>
      </c>
      <c r="F112" s="1" t="s">
        <v>261</v>
      </c>
      <c r="G112" t="s">
        <v>262</v>
      </c>
      <c r="H112">
        <v>1245</v>
      </c>
      <c r="I112" s="2">
        <v>44655</v>
      </c>
      <c r="J112" s="2">
        <v>44712</v>
      </c>
      <c r="K112">
        <v>1245</v>
      </c>
    </row>
    <row r="113" spans="1:11" x14ac:dyDescent="0.25">
      <c r="A113" t="str">
        <f>"Z41350B5C9"</f>
        <v>Z41350B5C9</v>
      </c>
      <c r="B113" t="str">
        <f t="shared" si="3"/>
        <v>06363391001</v>
      </c>
      <c r="C113" t="s">
        <v>16</v>
      </c>
      <c r="D113" t="s">
        <v>263</v>
      </c>
      <c r="E113" t="s">
        <v>25</v>
      </c>
      <c r="F113" s="1" t="s">
        <v>105</v>
      </c>
      <c r="G113" t="s">
        <v>106</v>
      </c>
      <c r="H113">
        <v>900</v>
      </c>
      <c r="I113" s="2">
        <v>44664</v>
      </c>
      <c r="J113" s="2">
        <v>44664</v>
      </c>
      <c r="K113">
        <v>900</v>
      </c>
    </row>
    <row r="114" spans="1:11" x14ac:dyDescent="0.25">
      <c r="A114" t="str">
        <f>"ZA135CAD27"</f>
        <v>ZA135CAD27</v>
      </c>
      <c r="B114" t="str">
        <f t="shared" si="3"/>
        <v>06363391001</v>
      </c>
      <c r="C114" t="s">
        <v>16</v>
      </c>
      <c r="D114" t="s">
        <v>264</v>
      </c>
      <c r="E114" t="s">
        <v>25</v>
      </c>
      <c r="F114" s="1" t="s">
        <v>85</v>
      </c>
      <c r="G114" t="s">
        <v>86</v>
      </c>
      <c r="H114">
        <v>3500</v>
      </c>
      <c r="I114" s="2">
        <v>44621</v>
      </c>
      <c r="J114" s="2">
        <v>44804</v>
      </c>
      <c r="K114">
        <v>2345</v>
      </c>
    </row>
    <row r="115" spans="1:11" x14ac:dyDescent="0.25">
      <c r="A115" t="str">
        <f>"Z9B35CAD7F"</f>
        <v>Z9B35CAD7F</v>
      </c>
      <c r="B115" t="str">
        <f t="shared" si="3"/>
        <v>06363391001</v>
      </c>
      <c r="C115" t="s">
        <v>16</v>
      </c>
      <c r="D115" t="s">
        <v>265</v>
      </c>
      <c r="E115" t="s">
        <v>25</v>
      </c>
      <c r="F115" s="1" t="s">
        <v>79</v>
      </c>
      <c r="G115" t="s">
        <v>80</v>
      </c>
      <c r="H115">
        <v>3000</v>
      </c>
      <c r="I115" s="2">
        <v>44621</v>
      </c>
      <c r="J115" s="2">
        <v>44804</v>
      </c>
      <c r="K115">
        <v>1970</v>
      </c>
    </row>
    <row r="116" spans="1:11" x14ac:dyDescent="0.25">
      <c r="A116" t="str">
        <f>"Z1935CABCB"</f>
        <v>Z1935CABCB</v>
      </c>
      <c r="B116" t="str">
        <f t="shared" si="3"/>
        <v>06363391001</v>
      </c>
      <c r="C116" t="s">
        <v>16</v>
      </c>
      <c r="D116" t="s">
        <v>266</v>
      </c>
      <c r="E116" t="s">
        <v>25</v>
      </c>
      <c r="F116" s="1" t="s">
        <v>267</v>
      </c>
      <c r="G116" t="s">
        <v>268</v>
      </c>
      <c r="H116">
        <v>11500</v>
      </c>
      <c r="I116" s="2">
        <v>44621</v>
      </c>
      <c r="J116" s="2">
        <v>44804</v>
      </c>
      <c r="K116">
        <v>9514</v>
      </c>
    </row>
    <row r="117" spans="1:11" x14ac:dyDescent="0.25">
      <c r="A117" t="str">
        <f>"Z4135CADC0"</f>
        <v>Z4135CADC0</v>
      </c>
      <c r="B117" t="str">
        <f t="shared" si="3"/>
        <v>06363391001</v>
      </c>
      <c r="C117" t="s">
        <v>16</v>
      </c>
      <c r="D117" t="s">
        <v>269</v>
      </c>
      <c r="E117" t="s">
        <v>25</v>
      </c>
      <c r="F117" s="1" t="s">
        <v>270</v>
      </c>
      <c r="G117" t="s">
        <v>271</v>
      </c>
      <c r="H117">
        <v>2500</v>
      </c>
      <c r="I117" s="2">
        <v>44621</v>
      </c>
      <c r="J117" s="2">
        <v>44804</v>
      </c>
      <c r="K117">
        <v>0</v>
      </c>
    </row>
    <row r="118" spans="1:11" x14ac:dyDescent="0.25">
      <c r="A118" t="str">
        <f>"Z6935CACC4"</f>
        <v>Z6935CACC4</v>
      </c>
      <c r="B118" t="str">
        <f t="shared" si="3"/>
        <v>06363391001</v>
      </c>
      <c r="C118" t="s">
        <v>16</v>
      </c>
      <c r="D118" t="s">
        <v>272</v>
      </c>
      <c r="E118" t="s">
        <v>25</v>
      </c>
      <c r="F118" s="1" t="s">
        <v>82</v>
      </c>
      <c r="G118" t="s">
        <v>83</v>
      </c>
      <c r="H118">
        <v>7500</v>
      </c>
      <c r="I118" s="2">
        <v>44621</v>
      </c>
      <c r="J118" s="2">
        <v>44804</v>
      </c>
      <c r="K118">
        <v>3842</v>
      </c>
    </row>
    <row r="119" spans="1:11" x14ac:dyDescent="0.25">
      <c r="A119" t="str">
        <f>"ZE435CAE8B"</f>
        <v>ZE435CAE8B</v>
      </c>
      <c r="B119" t="str">
        <f t="shared" si="3"/>
        <v>06363391001</v>
      </c>
      <c r="C119" t="s">
        <v>16</v>
      </c>
      <c r="D119" t="s">
        <v>273</v>
      </c>
      <c r="E119" t="s">
        <v>25</v>
      </c>
      <c r="F119" s="1" t="s">
        <v>274</v>
      </c>
      <c r="G119" t="s">
        <v>275</v>
      </c>
      <c r="H119">
        <v>0</v>
      </c>
      <c r="I119" s="2">
        <v>44616</v>
      </c>
      <c r="J119" s="2">
        <v>44980</v>
      </c>
      <c r="K119">
        <v>0</v>
      </c>
    </row>
    <row r="120" spans="1:11" x14ac:dyDescent="0.25">
      <c r="A120" t="str">
        <f>"Z6F3635670"</f>
        <v>Z6F3635670</v>
      </c>
      <c r="B120" t="str">
        <f t="shared" si="3"/>
        <v>06363391001</v>
      </c>
      <c r="C120" t="s">
        <v>16</v>
      </c>
      <c r="D120" t="s">
        <v>276</v>
      </c>
      <c r="E120" t="s">
        <v>25</v>
      </c>
      <c r="F120" s="1" t="s">
        <v>150</v>
      </c>
      <c r="G120" t="s">
        <v>151</v>
      </c>
      <c r="H120">
        <v>8400</v>
      </c>
      <c r="I120" s="2">
        <v>44685</v>
      </c>
      <c r="J120" s="2">
        <v>44742</v>
      </c>
      <c r="K120">
        <v>8400</v>
      </c>
    </row>
    <row r="121" spans="1:11" x14ac:dyDescent="0.25">
      <c r="A121" t="str">
        <f>"Z8336356ED"</f>
        <v>Z8336356ED</v>
      </c>
      <c r="B121" t="str">
        <f t="shared" si="3"/>
        <v>06363391001</v>
      </c>
      <c r="C121" t="s">
        <v>16</v>
      </c>
      <c r="D121" t="s">
        <v>277</v>
      </c>
      <c r="E121" t="s">
        <v>25</v>
      </c>
      <c r="F121" s="1" t="s">
        <v>278</v>
      </c>
      <c r="G121" t="s">
        <v>279</v>
      </c>
      <c r="H121">
        <v>8994</v>
      </c>
      <c r="I121" s="2">
        <v>44685</v>
      </c>
      <c r="J121" s="2">
        <v>44742</v>
      </c>
      <c r="K121">
        <v>8994</v>
      </c>
    </row>
    <row r="122" spans="1:11" x14ac:dyDescent="0.25">
      <c r="A122" t="str">
        <f>"Z993612DFD"</f>
        <v>Z993612DFD</v>
      </c>
      <c r="B122" t="str">
        <f t="shared" si="3"/>
        <v>06363391001</v>
      </c>
      <c r="C122" t="s">
        <v>16</v>
      </c>
      <c r="D122" t="s">
        <v>280</v>
      </c>
      <c r="E122" t="s">
        <v>25</v>
      </c>
      <c r="F122" s="1" t="s">
        <v>162</v>
      </c>
      <c r="G122" t="s">
        <v>163</v>
      </c>
      <c r="H122">
        <v>8500</v>
      </c>
      <c r="I122" s="2">
        <v>44685</v>
      </c>
      <c r="J122" s="2">
        <v>44742</v>
      </c>
      <c r="K122">
        <v>8500</v>
      </c>
    </row>
    <row r="123" spans="1:11" x14ac:dyDescent="0.25">
      <c r="A123" t="str">
        <f>"9212636BB8"</f>
        <v>9212636BB8</v>
      </c>
      <c r="B123" t="str">
        <f t="shared" si="3"/>
        <v>06363391001</v>
      </c>
      <c r="C123" t="s">
        <v>16</v>
      </c>
      <c r="D123" t="s">
        <v>281</v>
      </c>
      <c r="E123" t="s">
        <v>18</v>
      </c>
      <c r="F123" s="1" t="s">
        <v>282</v>
      </c>
      <c r="G123" t="s">
        <v>283</v>
      </c>
      <c r="H123">
        <v>41146.400000000001</v>
      </c>
      <c r="I123" s="2">
        <v>44693</v>
      </c>
      <c r="J123" s="2">
        <v>45007</v>
      </c>
      <c r="K123">
        <v>12775</v>
      </c>
    </row>
    <row r="124" spans="1:11" x14ac:dyDescent="0.25">
      <c r="A124" t="str">
        <f>"Z0936117D8"</f>
        <v>Z0936117D8</v>
      </c>
      <c r="B124" t="str">
        <f t="shared" si="3"/>
        <v>06363391001</v>
      </c>
      <c r="C124" t="s">
        <v>16</v>
      </c>
      <c r="D124" t="s">
        <v>284</v>
      </c>
      <c r="E124" t="s">
        <v>25</v>
      </c>
      <c r="F124" s="1" t="s">
        <v>198</v>
      </c>
      <c r="G124" t="s">
        <v>199</v>
      </c>
      <c r="H124">
        <v>415</v>
      </c>
      <c r="I124" s="2">
        <v>44690</v>
      </c>
      <c r="J124" s="2">
        <v>44742</v>
      </c>
      <c r="K124">
        <v>415</v>
      </c>
    </row>
    <row r="125" spans="1:11" x14ac:dyDescent="0.25">
      <c r="A125" t="str">
        <f>"Z4C361AD49"</f>
        <v>Z4C361AD49</v>
      </c>
      <c r="B125" t="str">
        <f t="shared" si="3"/>
        <v>06363391001</v>
      </c>
      <c r="C125" t="s">
        <v>16</v>
      </c>
      <c r="D125" t="s">
        <v>285</v>
      </c>
      <c r="E125" t="s">
        <v>25</v>
      </c>
      <c r="F125" s="1" t="s">
        <v>26</v>
      </c>
      <c r="G125" t="s">
        <v>27</v>
      </c>
      <c r="H125">
        <v>890</v>
      </c>
      <c r="I125" s="2">
        <v>44698</v>
      </c>
      <c r="J125" s="2">
        <v>44742</v>
      </c>
      <c r="K125">
        <v>890</v>
      </c>
    </row>
    <row r="126" spans="1:11" x14ac:dyDescent="0.25">
      <c r="A126" t="str">
        <f>"92125737BC"</f>
        <v>92125737BC</v>
      </c>
      <c r="B126" t="str">
        <f t="shared" si="3"/>
        <v>06363391001</v>
      </c>
      <c r="C126" t="s">
        <v>16</v>
      </c>
      <c r="D126" t="s">
        <v>286</v>
      </c>
      <c r="E126" t="s">
        <v>18</v>
      </c>
      <c r="F126" s="1" t="s">
        <v>287</v>
      </c>
      <c r="G126" t="s">
        <v>288</v>
      </c>
      <c r="H126">
        <v>155352.26</v>
      </c>
      <c r="I126" s="2">
        <v>44720</v>
      </c>
      <c r="J126" s="2">
        <v>44961</v>
      </c>
      <c r="K126">
        <v>41562.6</v>
      </c>
    </row>
    <row r="127" spans="1:11" x14ac:dyDescent="0.25">
      <c r="A127" t="str">
        <f>"ZB535E1C56"</f>
        <v>ZB535E1C56</v>
      </c>
      <c r="B127" t="str">
        <f t="shared" si="3"/>
        <v>06363391001</v>
      </c>
      <c r="C127" t="s">
        <v>16</v>
      </c>
      <c r="D127" t="s">
        <v>289</v>
      </c>
      <c r="E127" t="s">
        <v>25</v>
      </c>
      <c r="F127" s="1" t="s">
        <v>290</v>
      </c>
      <c r="G127" t="s">
        <v>99</v>
      </c>
      <c r="H127">
        <v>10788</v>
      </c>
      <c r="I127" s="2">
        <v>44682</v>
      </c>
      <c r="J127" s="2">
        <v>45085</v>
      </c>
      <c r="K127">
        <v>6293</v>
      </c>
    </row>
    <row r="128" spans="1:11" x14ac:dyDescent="0.25">
      <c r="A128" t="str">
        <f>"9172701054"</f>
        <v>9172701054</v>
      </c>
      <c r="B128" t="str">
        <f t="shared" si="3"/>
        <v>06363391001</v>
      </c>
      <c r="C128" t="s">
        <v>16</v>
      </c>
      <c r="D128" t="s">
        <v>291</v>
      </c>
      <c r="E128" t="s">
        <v>18</v>
      </c>
      <c r="F128" s="1" t="s">
        <v>292</v>
      </c>
      <c r="G128" t="s">
        <v>293</v>
      </c>
      <c r="H128">
        <v>5022910.6900000004</v>
      </c>
      <c r="I128" s="2">
        <v>44593</v>
      </c>
      <c r="J128" s="2">
        <v>46103</v>
      </c>
      <c r="K128">
        <v>654433</v>
      </c>
    </row>
    <row r="129" spans="1:11" x14ac:dyDescent="0.25">
      <c r="A129" t="str">
        <f>"Z9735CE549"</f>
        <v>Z9735CE549</v>
      </c>
      <c r="B129" t="str">
        <f t="shared" si="3"/>
        <v>06363391001</v>
      </c>
      <c r="C129" t="s">
        <v>16</v>
      </c>
      <c r="D129" t="s">
        <v>294</v>
      </c>
      <c r="E129" t="s">
        <v>25</v>
      </c>
      <c r="F129" s="1" t="s">
        <v>254</v>
      </c>
      <c r="G129" t="s">
        <v>255</v>
      </c>
      <c r="H129">
        <v>1250</v>
      </c>
      <c r="I129" s="2">
        <v>44672</v>
      </c>
      <c r="J129" s="2">
        <v>44742</v>
      </c>
      <c r="K129">
        <v>1250</v>
      </c>
    </row>
    <row r="130" spans="1:11" x14ac:dyDescent="0.25">
      <c r="A130" t="str">
        <f>"Z64365A3AD"</f>
        <v>Z64365A3AD</v>
      </c>
      <c r="B130" t="str">
        <f t="shared" si="3"/>
        <v>06363391001</v>
      </c>
      <c r="C130" t="s">
        <v>16</v>
      </c>
      <c r="D130" t="s">
        <v>295</v>
      </c>
      <c r="E130" t="s">
        <v>25</v>
      </c>
      <c r="F130" s="1" t="s">
        <v>143</v>
      </c>
      <c r="G130" t="s">
        <v>144</v>
      </c>
      <c r="H130">
        <v>936</v>
      </c>
      <c r="I130" s="2">
        <v>44712</v>
      </c>
      <c r="J130" s="2">
        <v>44742</v>
      </c>
      <c r="K130">
        <v>935</v>
      </c>
    </row>
    <row r="131" spans="1:11" x14ac:dyDescent="0.25">
      <c r="A131" t="str">
        <f>"ZED361A7A8"</f>
        <v>ZED361A7A8</v>
      </c>
      <c r="B131" t="str">
        <f t="shared" ref="B131:B162" si="4">"06363391001"</f>
        <v>06363391001</v>
      </c>
      <c r="C131" t="s">
        <v>16</v>
      </c>
      <c r="D131" t="s">
        <v>296</v>
      </c>
      <c r="E131" t="s">
        <v>25</v>
      </c>
      <c r="F131" s="1" t="s">
        <v>122</v>
      </c>
      <c r="G131" t="s">
        <v>123</v>
      </c>
      <c r="H131">
        <v>1930</v>
      </c>
      <c r="I131" s="2">
        <v>44712</v>
      </c>
      <c r="J131" s="2">
        <v>44742</v>
      </c>
      <c r="K131">
        <v>0</v>
      </c>
    </row>
    <row r="132" spans="1:11" x14ac:dyDescent="0.25">
      <c r="A132" t="str">
        <f>"Z85361ADF1"</f>
        <v>Z85361ADF1</v>
      </c>
      <c r="B132" t="str">
        <f t="shared" si="4"/>
        <v>06363391001</v>
      </c>
      <c r="C132" t="s">
        <v>16</v>
      </c>
      <c r="D132" t="s">
        <v>297</v>
      </c>
      <c r="E132" t="s">
        <v>25</v>
      </c>
      <c r="F132" s="1" t="s">
        <v>128</v>
      </c>
      <c r="G132" t="s">
        <v>129</v>
      </c>
      <c r="H132">
        <v>250</v>
      </c>
      <c r="I132" s="2">
        <v>44712</v>
      </c>
      <c r="J132" s="2">
        <v>44742</v>
      </c>
      <c r="K132">
        <v>250</v>
      </c>
    </row>
    <row r="133" spans="1:11" x14ac:dyDescent="0.25">
      <c r="A133" t="str">
        <f>"Z65361AC2E"</f>
        <v>Z65361AC2E</v>
      </c>
      <c r="B133" t="str">
        <f t="shared" si="4"/>
        <v>06363391001</v>
      </c>
      <c r="C133" t="s">
        <v>16</v>
      </c>
      <c r="D133" t="s">
        <v>298</v>
      </c>
      <c r="E133" t="s">
        <v>25</v>
      </c>
      <c r="F133" s="1" t="s">
        <v>128</v>
      </c>
      <c r="G133" t="s">
        <v>129</v>
      </c>
      <c r="H133">
        <v>850</v>
      </c>
      <c r="I133" s="2">
        <v>44712</v>
      </c>
      <c r="J133" s="2">
        <v>44742</v>
      </c>
      <c r="K133">
        <v>850</v>
      </c>
    </row>
    <row r="134" spans="1:11" x14ac:dyDescent="0.25">
      <c r="A134" t="str">
        <f>"ZE1366F746"</f>
        <v>ZE1366F746</v>
      </c>
      <c r="B134" t="str">
        <f t="shared" si="4"/>
        <v>06363391001</v>
      </c>
      <c r="C134" t="s">
        <v>16</v>
      </c>
      <c r="D134" t="s">
        <v>299</v>
      </c>
      <c r="E134" t="s">
        <v>25</v>
      </c>
      <c r="F134" s="1" t="s">
        <v>300</v>
      </c>
      <c r="G134" t="s">
        <v>301</v>
      </c>
      <c r="H134">
        <v>5855.35</v>
      </c>
      <c r="I134" s="2">
        <v>44712</v>
      </c>
      <c r="J134" s="2">
        <v>44742</v>
      </c>
      <c r="K134">
        <v>5855.35</v>
      </c>
    </row>
    <row r="135" spans="1:11" x14ac:dyDescent="0.25">
      <c r="A135" t="str">
        <f>"Z86365BB8C"</f>
        <v>Z86365BB8C</v>
      </c>
      <c r="B135" t="str">
        <f t="shared" si="4"/>
        <v>06363391001</v>
      </c>
      <c r="C135" t="s">
        <v>16</v>
      </c>
      <c r="D135" t="s">
        <v>302</v>
      </c>
      <c r="E135" t="s">
        <v>25</v>
      </c>
      <c r="F135" s="1" t="s">
        <v>143</v>
      </c>
      <c r="G135" t="s">
        <v>144</v>
      </c>
      <c r="H135">
        <v>3195.8</v>
      </c>
      <c r="I135" s="2">
        <v>44713</v>
      </c>
      <c r="J135" s="2">
        <v>44771</v>
      </c>
      <c r="K135">
        <v>3190</v>
      </c>
    </row>
    <row r="136" spans="1:11" x14ac:dyDescent="0.25">
      <c r="A136" t="str">
        <f>"ZC9366F6B0"</f>
        <v>ZC9366F6B0</v>
      </c>
      <c r="B136" t="str">
        <f t="shared" si="4"/>
        <v>06363391001</v>
      </c>
      <c r="C136" t="s">
        <v>16</v>
      </c>
      <c r="D136" t="s">
        <v>303</v>
      </c>
      <c r="E136" t="s">
        <v>25</v>
      </c>
      <c r="F136" s="1" t="s">
        <v>304</v>
      </c>
      <c r="G136" t="s">
        <v>305</v>
      </c>
      <c r="H136">
        <v>2500</v>
      </c>
      <c r="I136" s="2">
        <v>44719</v>
      </c>
      <c r="J136" s="2">
        <v>44774</v>
      </c>
      <c r="K136">
        <v>2500</v>
      </c>
    </row>
    <row r="137" spans="1:11" x14ac:dyDescent="0.25">
      <c r="A137" t="str">
        <f>"ZB6361A980"</f>
        <v>ZB6361A980</v>
      </c>
      <c r="B137" t="str">
        <f t="shared" si="4"/>
        <v>06363391001</v>
      </c>
      <c r="C137" t="s">
        <v>16</v>
      </c>
      <c r="D137" t="s">
        <v>306</v>
      </c>
      <c r="E137" t="s">
        <v>25</v>
      </c>
      <c r="F137" s="1" t="s">
        <v>307</v>
      </c>
      <c r="G137" t="s">
        <v>308</v>
      </c>
      <c r="H137">
        <v>4980</v>
      </c>
      <c r="I137" s="2">
        <v>44719</v>
      </c>
      <c r="J137" s="2">
        <v>44753</v>
      </c>
      <c r="K137">
        <v>4980</v>
      </c>
    </row>
    <row r="138" spans="1:11" x14ac:dyDescent="0.25">
      <c r="A138" t="str">
        <f>"Z5335F3DA2"</f>
        <v>Z5335F3DA2</v>
      </c>
      <c r="B138" t="str">
        <f t="shared" si="4"/>
        <v>06363391001</v>
      </c>
      <c r="C138" t="s">
        <v>16</v>
      </c>
      <c r="D138" t="s">
        <v>309</v>
      </c>
      <c r="E138" t="s">
        <v>25</v>
      </c>
      <c r="F138" s="1" t="s">
        <v>310</v>
      </c>
      <c r="G138" t="s">
        <v>311</v>
      </c>
      <c r="H138">
        <v>9248.18</v>
      </c>
      <c r="I138" s="2">
        <v>44673</v>
      </c>
      <c r="J138" s="2">
        <v>44704</v>
      </c>
      <c r="K138">
        <v>9248.17</v>
      </c>
    </row>
    <row r="139" spans="1:11" x14ac:dyDescent="0.25">
      <c r="A139" t="str">
        <f>"9119633F36"</f>
        <v>9119633F36</v>
      </c>
      <c r="B139" t="str">
        <f t="shared" si="4"/>
        <v>06363391001</v>
      </c>
      <c r="C139" t="s">
        <v>16</v>
      </c>
      <c r="D139" t="s">
        <v>312</v>
      </c>
      <c r="E139" t="s">
        <v>18</v>
      </c>
      <c r="F139" s="1" t="s">
        <v>313</v>
      </c>
      <c r="G139" t="s">
        <v>314</v>
      </c>
      <c r="H139">
        <v>3011261.21</v>
      </c>
      <c r="I139" s="2">
        <v>44621</v>
      </c>
      <c r="J139" s="2">
        <v>46032</v>
      </c>
      <c r="K139">
        <v>288372.26</v>
      </c>
    </row>
    <row r="140" spans="1:11" x14ac:dyDescent="0.25">
      <c r="A140" t="str">
        <f>"Z9336118C3"</f>
        <v>Z9336118C3</v>
      </c>
      <c r="B140" t="str">
        <f t="shared" si="4"/>
        <v>06363391001</v>
      </c>
      <c r="C140" t="s">
        <v>16</v>
      </c>
      <c r="D140" t="s">
        <v>315</v>
      </c>
      <c r="E140" t="s">
        <v>25</v>
      </c>
      <c r="F140" s="1" t="s">
        <v>316</v>
      </c>
      <c r="G140" t="s">
        <v>317</v>
      </c>
      <c r="H140">
        <v>10200</v>
      </c>
      <c r="I140" s="2">
        <v>44687</v>
      </c>
      <c r="J140" s="2">
        <v>44742</v>
      </c>
      <c r="K140">
        <v>10200</v>
      </c>
    </row>
    <row r="141" spans="1:11" x14ac:dyDescent="0.25">
      <c r="A141" t="str">
        <f>"ZDD347237B"</f>
        <v>ZDD347237B</v>
      </c>
      <c r="B141" t="str">
        <f t="shared" si="4"/>
        <v>06363391001</v>
      </c>
      <c r="C141" t="s">
        <v>16</v>
      </c>
      <c r="D141" t="s">
        <v>318</v>
      </c>
      <c r="E141" t="s">
        <v>25</v>
      </c>
      <c r="F141" s="1" t="s">
        <v>319</v>
      </c>
      <c r="G141" t="s">
        <v>320</v>
      </c>
      <c r="H141">
        <v>15720</v>
      </c>
      <c r="I141" s="2">
        <v>44643</v>
      </c>
      <c r="J141" s="2">
        <v>44722</v>
      </c>
      <c r="K141">
        <v>15720</v>
      </c>
    </row>
    <row r="142" spans="1:11" x14ac:dyDescent="0.25">
      <c r="A142" t="str">
        <f>"Z103703E81"</f>
        <v>Z103703E81</v>
      </c>
      <c r="B142" t="str">
        <f t="shared" si="4"/>
        <v>06363391001</v>
      </c>
      <c r="C142" t="s">
        <v>16</v>
      </c>
      <c r="D142" t="s">
        <v>321</v>
      </c>
      <c r="E142" t="s">
        <v>25</v>
      </c>
      <c r="F142" s="1" t="s">
        <v>168</v>
      </c>
      <c r="G142" t="s">
        <v>169</v>
      </c>
      <c r="H142">
        <v>550</v>
      </c>
      <c r="I142" s="2">
        <v>44746</v>
      </c>
      <c r="J142" s="2">
        <v>44743</v>
      </c>
      <c r="K142">
        <v>550</v>
      </c>
    </row>
    <row r="143" spans="1:11" x14ac:dyDescent="0.25">
      <c r="A143" t="str">
        <f>"Z12369FDF0"</f>
        <v>Z12369FDF0</v>
      </c>
      <c r="B143" t="str">
        <f t="shared" si="4"/>
        <v>06363391001</v>
      </c>
      <c r="C143" t="s">
        <v>16</v>
      </c>
      <c r="D143" t="s">
        <v>322</v>
      </c>
      <c r="E143" t="s">
        <v>25</v>
      </c>
      <c r="F143" s="1" t="s">
        <v>304</v>
      </c>
      <c r="G143" t="s">
        <v>305</v>
      </c>
      <c r="H143">
        <v>4000</v>
      </c>
      <c r="I143" s="2">
        <v>44749</v>
      </c>
      <c r="J143" s="2">
        <v>44771</v>
      </c>
      <c r="K143">
        <v>4000</v>
      </c>
    </row>
    <row r="144" spans="1:11" x14ac:dyDescent="0.25">
      <c r="A144" t="str">
        <f>"ZB2369FCF1"</f>
        <v>ZB2369FCF1</v>
      </c>
      <c r="B144" t="str">
        <f t="shared" si="4"/>
        <v>06363391001</v>
      </c>
      <c r="C144" t="s">
        <v>16</v>
      </c>
      <c r="D144" t="s">
        <v>323</v>
      </c>
      <c r="E144" t="s">
        <v>25</v>
      </c>
      <c r="F144" s="1" t="s">
        <v>128</v>
      </c>
      <c r="G144" t="s">
        <v>129</v>
      </c>
      <c r="H144">
        <v>700</v>
      </c>
      <c r="I144" s="2">
        <v>44747</v>
      </c>
      <c r="J144" s="2">
        <v>44747</v>
      </c>
      <c r="K144">
        <v>700</v>
      </c>
    </row>
    <row r="145" spans="1:11" x14ac:dyDescent="0.25">
      <c r="A145" t="str">
        <f>"ZDC369FC7F"</f>
        <v>ZDC369FC7F</v>
      </c>
      <c r="B145" t="str">
        <f t="shared" si="4"/>
        <v>06363391001</v>
      </c>
      <c r="C145" t="s">
        <v>16</v>
      </c>
      <c r="D145" t="s">
        <v>324</v>
      </c>
      <c r="E145" t="s">
        <v>25</v>
      </c>
      <c r="F145" s="1" t="s">
        <v>168</v>
      </c>
      <c r="G145" t="s">
        <v>169</v>
      </c>
      <c r="H145">
        <v>10000</v>
      </c>
      <c r="I145" s="2">
        <v>44750</v>
      </c>
      <c r="J145" s="2">
        <v>44750</v>
      </c>
      <c r="K145">
        <v>10000</v>
      </c>
    </row>
    <row r="146" spans="1:11" x14ac:dyDescent="0.25">
      <c r="A146" t="str">
        <f>"ZE836AA27D"</f>
        <v>ZE836AA27D</v>
      </c>
      <c r="B146" t="str">
        <f t="shared" si="4"/>
        <v>06363391001</v>
      </c>
      <c r="C146" t="s">
        <v>16</v>
      </c>
      <c r="D146" t="s">
        <v>325</v>
      </c>
      <c r="E146" t="s">
        <v>25</v>
      </c>
      <c r="F146" s="1" t="s">
        <v>168</v>
      </c>
      <c r="G146" t="s">
        <v>169</v>
      </c>
      <c r="H146">
        <v>3000</v>
      </c>
      <c r="I146" s="2">
        <v>44748</v>
      </c>
      <c r="J146" s="2">
        <v>44804</v>
      </c>
      <c r="K146">
        <v>3000</v>
      </c>
    </row>
    <row r="147" spans="1:11" x14ac:dyDescent="0.25">
      <c r="A147" t="str">
        <f>"Z0036AA2B5"</f>
        <v>Z0036AA2B5</v>
      </c>
      <c r="B147" t="str">
        <f t="shared" si="4"/>
        <v>06363391001</v>
      </c>
      <c r="C147" t="s">
        <v>16</v>
      </c>
      <c r="D147" t="s">
        <v>326</v>
      </c>
      <c r="E147" t="s">
        <v>25</v>
      </c>
      <c r="F147" s="1" t="s">
        <v>168</v>
      </c>
      <c r="G147" t="s">
        <v>169</v>
      </c>
      <c r="H147">
        <v>2000</v>
      </c>
      <c r="I147" s="2">
        <v>44748</v>
      </c>
      <c r="J147" s="2">
        <v>44804</v>
      </c>
      <c r="K147">
        <v>2000</v>
      </c>
    </row>
    <row r="148" spans="1:11" x14ac:dyDescent="0.25">
      <c r="A148" t="str">
        <f>"ZC8370984C"</f>
        <v>ZC8370984C</v>
      </c>
      <c r="B148" t="str">
        <f t="shared" si="4"/>
        <v>06363391001</v>
      </c>
      <c r="C148" t="s">
        <v>16</v>
      </c>
      <c r="D148" t="s">
        <v>327</v>
      </c>
      <c r="E148" t="s">
        <v>25</v>
      </c>
      <c r="F148" s="1" t="s">
        <v>162</v>
      </c>
      <c r="G148" t="s">
        <v>163</v>
      </c>
      <c r="H148">
        <v>3190</v>
      </c>
      <c r="I148" s="2">
        <v>44754</v>
      </c>
      <c r="J148" s="2">
        <v>44834</v>
      </c>
      <c r="K148">
        <v>3190</v>
      </c>
    </row>
    <row r="149" spans="1:11" x14ac:dyDescent="0.25">
      <c r="A149" t="str">
        <f>"ZF43709769"</f>
        <v>ZF43709769</v>
      </c>
      <c r="B149" t="str">
        <f t="shared" si="4"/>
        <v>06363391001</v>
      </c>
      <c r="C149" t="s">
        <v>16</v>
      </c>
      <c r="D149" t="s">
        <v>328</v>
      </c>
      <c r="E149" t="s">
        <v>25</v>
      </c>
      <c r="F149" s="1" t="s">
        <v>128</v>
      </c>
      <c r="G149" t="s">
        <v>129</v>
      </c>
      <c r="H149">
        <v>3650</v>
      </c>
      <c r="I149" s="2">
        <v>44754</v>
      </c>
      <c r="J149" s="2">
        <v>44834</v>
      </c>
      <c r="K149">
        <v>3650</v>
      </c>
    </row>
    <row r="150" spans="1:11" x14ac:dyDescent="0.25">
      <c r="A150" t="str">
        <f>"Z84369FE45"</f>
        <v>Z84369FE45</v>
      </c>
      <c r="B150" t="str">
        <f t="shared" si="4"/>
        <v>06363391001</v>
      </c>
      <c r="C150" t="s">
        <v>16</v>
      </c>
      <c r="D150" t="s">
        <v>329</v>
      </c>
      <c r="E150" t="s">
        <v>25</v>
      </c>
      <c r="F150" s="1" t="s">
        <v>128</v>
      </c>
      <c r="G150" t="s">
        <v>129</v>
      </c>
      <c r="H150">
        <v>500</v>
      </c>
      <c r="I150" s="2">
        <v>44750</v>
      </c>
      <c r="J150" s="2">
        <v>44834</v>
      </c>
      <c r="K150">
        <v>500</v>
      </c>
    </row>
    <row r="151" spans="1:11" x14ac:dyDescent="0.25">
      <c r="A151" t="str">
        <f>"Z7F3709936"</f>
        <v>Z7F3709936</v>
      </c>
      <c r="B151" t="str">
        <f t="shared" si="4"/>
        <v>06363391001</v>
      </c>
      <c r="C151" t="s">
        <v>16</v>
      </c>
      <c r="D151" t="s">
        <v>330</v>
      </c>
      <c r="E151" t="s">
        <v>25</v>
      </c>
      <c r="F151" s="1" t="s">
        <v>26</v>
      </c>
      <c r="G151" t="s">
        <v>27</v>
      </c>
      <c r="H151">
        <v>510</v>
      </c>
      <c r="I151" s="2">
        <v>44750</v>
      </c>
      <c r="J151" s="2">
        <v>44804</v>
      </c>
      <c r="K151">
        <v>510</v>
      </c>
    </row>
    <row r="152" spans="1:11" x14ac:dyDescent="0.25">
      <c r="A152" t="str">
        <f>"Z1836AAA28"</f>
        <v>Z1836AAA28</v>
      </c>
      <c r="B152" t="str">
        <f t="shared" si="4"/>
        <v>06363391001</v>
      </c>
      <c r="C152" t="s">
        <v>16</v>
      </c>
      <c r="D152" t="s">
        <v>331</v>
      </c>
      <c r="E152" t="s">
        <v>25</v>
      </c>
      <c r="F152" s="1" t="s">
        <v>304</v>
      </c>
      <c r="G152" t="s">
        <v>305</v>
      </c>
      <c r="H152">
        <v>4000</v>
      </c>
      <c r="I152" s="2">
        <v>44754</v>
      </c>
      <c r="J152" s="2">
        <v>44834</v>
      </c>
      <c r="K152">
        <v>4000</v>
      </c>
    </row>
    <row r="153" spans="1:11" x14ac:dyDescent="0.25">
      <c r="A153" t="str">
        <f>"Z47370FFC6"</f>
        <v>Z47370FFC6</v>
      </c>
      <c r="B153" t="str">
        <f t="shared" si="4"/>
        <v>06363391001</v>
      </c>
      <c r="C153" t="s">
        <v>16</v>
      </c>
      <c r="D153" t="s">
        <v>332</v>
      </c>
      <c r="E153" t="s">
        <v>25</v>
      </c>
      <c r="F153" s="1" t="s">
        <v>333</v>
      </c>
      <c r="G153" t="s">
        <v>334</v>
      </c>
      <c r="H153">
        <v>300</v>
      </c>
      <c r="I153" s="2">
        <v>44728</v>
      </c>
      <c r="J153" s="2">
        <v>44728</v>
      </c>
      <c r="K153">
        <v>300</v>
      </c>
    </row>
    <row r="154" spans="1:11" x14ac:dyDescent="0.25">
      <c r="A154" t="str">
        <f>"Z4E3703C96"</f>
        <v>Z4E3703C96</v>
      </c>
      <c r="B154" t="str">
        <f t="shared" si="4"/>
        <v>06363391001</v>
      </c>
      <c r="C154" t="s">
        <v>16</v>
      </c>
      <c r="D154" t="s">
        <v>335</v>
      </c>
      <c r="E154" t="s">
        <v>25</v>
      </c>
      <c r="F154" s="1" t="s">
        <v>250</v>
      </c>
      <c r="G154" t="s">
        <v>251</v>
      </c>
      <c r="H154">
        <v>6255</v>
      </c>
      <c r="I154" s="2">
        <v>44778</v>
      </c>
      <c r="J154" s="2">
        <v>44834</v>
      </c>
      <c r="K154">
        <v>6255</v>
      </c>
    </row>
    <row r="155" spans="1:11" x14ac:dyDescent="0.25">
      <c r="A155" t="str">
        <f>"Z2337097F2"</f>
        <v>Z2337097F2</v>
      </c>
      <c r="B155" t="str">
        <f t="shared" si="4"/>
        <v>06363391001</v>
      </c>
      <c r="C155" t="s">
        <v>16</v>
      </c>
      <c r="D155" t="s">
        <v>336</v>
      </c>
      <c r="E155" t="s">
        <v>25</v>
      </c>
      <c r="F155" s="1" t="s">
        <v>337</v>
      </c>
      <c r="G155" t="s">
        <v>338</v>
      </c>
      <c r="H155">
        <v>4450</v>
      </c>
      <c r="I155" s="2">
        <v>44781</v>
      </c>
      <c r="J155" s="2">
        <v>44834</v>
      </c>
      <c r="K155">
        <v>4450</v>
      </c>
    </row>
    <row r="156" spans="1:11" x14ac:dyDescent="0.25">
      <c r="A156" t="str">
        <f>"Z7336AC3AA"</f>
        <v>Z7336AC3AA</v>
      </c>
      <c r="B156" t="str">
        <f t="shared" si="4"/>
        <v>06363391001</v>
      </c>
      <c r="C156" t="s">
        <v>16</v>
      </c>
      <c r="D156" t="s">
        <v>339</v>
      </c>
      <c r="E156" t="s">
        <v>25</v>
      </c>
      <c r="F156" s="1" t="s">
        <v>340</v>
      </c>
      <c r="G156" t="s">
        <v>176</v>
      </c>
      <c r="H156">
        <v>9990</v>
      </c>
      <c r="I156" s="2">
        <v>44784</v>
      </c>
      <c r="J156" s="2">
        <v>45473</v>
      </c>
      <c r="K156">
        <v>555</v>
      </c>
    </row>
    <row r="157" spans="1:11" x14ac:dyDescent="0.25">
      <c r="A157" t="str">
        <f>"Z47370AA79"</f>
        <v>Z47370AA79</v>
      </c>
      <c r="B157" t="str">
        <f t="shared" si="4"/>
        <v>06363391001</v>
      </c>
      <c r="C157" t="s">
        <v>16</v>
      </c>
      <c r="D157" t="s">
        <v>341</v>
      </c>
      <c r="E157" t="s">
        <v>25</v>
      </c>
      <c r="F157" s="1" t="s">
        <v>92</v>
      </c>
      <c r="G157" t="s">
        <v>93</v>
      </c>
      <c r="H157">
        <v>1995</v>
      </c>
      <c r="I157" s="2">
        <v>44748</v>
      </c>
      <c r="J157" s="2">
        <v>44840</v>
      </c>
      <c r="K157">
        <v>1995</v>
      </c>
    </row>
    <row r="158" spans="1:11" x14ac:dyDescent="0.25">
      <c r="A158" t="str">
        <f>"92452838E1"</f>
        <v>92452838E1</v>
      </c>
      <c r="B158" t="str">
        <f t="shared" si="4"/>
        <v>06363391001</v>
      </c>
      <c r="C158" t="s">
        <v>16</v>
      </c>
      <c r="D158" t="s">
        <v>342</v>
      </c>
      <c r="E158" t="s">
        <v>18</v>
      </c>
      <c r="F158" s="1" t="s">
        <v>343</v>
      </c>
      <c r="G158" t="s">
        <v>344</v>
      </c>
      <c r="H158">
        <v>294685.28000000003</v>
      </c>
      <c r="I158" s="2">
        <v>44748</v>
      </c>
      <c r="J158" s="2">
        <v>45844</v>
      </c>
      <c r="K158">
        <v>10560.2</v>
      </c>
    </row>
    <row r="159" spans="1:11" x14ac:dyDescent="0.25">
      <c r="A159" t="str">
        <f>"Z1E346FAC9"</f>
        <v>Z1E346FAC9</v>
      </c>
      <c r="B159" t="str">
        <f t="shared" si="4"/>
        <v>06363391001</v>
      </c>
      <c r="C159" t="s">
        <v>16</v>
      </c>
      <c r="D159" t="s">
        <v>345</v>
      </c>
      <c r="E159" t="s">
        <v>25</v>
      </c>
      <c r="F159" s="1" t="s">
        <v>346</v>
      </c>
      <c r="G159" t="s">
        <v>320</v>
      </c>
      <c r="H159">
        <v>14180</v>
      </c>
      <c r="I159" s="2">
        <v>44582</v>
      </c>
      <c r="J159" s="2">
        <v>44783</v>
      </c>
      <c r="K159">
        <v>14180</v>
      </c>
    </row>
    <row r="160" spans="1:11" x14ac:dyDescent="0.25">
      <c r="A160" t="str">
        <f>"9378530FC6"</f>
        <v>9378530FC6</v>
      </c>
      <c r="B160" t="str">
        <f t="shared" si="4"/>
        <v>06363391001</v>
      </c>
      <c r="C160" t="s">
        <v>16</v>
      </c>
      <c r="D160" t="s">
        <v>347</v>
      </c>
      <c r="E160" t="s">
        <v>18</v>
      </c>
      <c r="F160" s="1" t="s">
        <v>348</v>
      </c>
      <c r="G160" t="s">
        <v>349</v>
      </c>
      <c r="H160">
        <v>0</v>
      </c>
      <c r="I160" s="2">
        <v>44866</v>
      </c>
      <c r="J160" s="2">
        <v>45230</v>
      </c>
      <c r="K160">
        <v>0</v>
      </c>
    </row>
    <row r="161" spans="1:11" x14ac:dyDescent="0.25">
      <c r="A161" t="str">
        <f>"ZF637098EE"</f>
        <v>ZF637098EE</v>
      </c>
      <c r="B161" t="str">
        <f t="shared" si="4"/>
        <v>06363391001</v>
      </c>
      <c r="C161" t="s">
        <v>16</v>
      </c>
      <c r="D161" t="s">
        <v>350</v>
      </c>
      <c r="E161" t="s">
        <v>25</v>
      </c>
      <c r="F161" s="1" t="s">
        <v>351</v>
      </c>
      <c r="G161" t="s">
        <v>352</v>
      </c>
      <c r="H161">
        <v>9985</v>
      </c>
      <c r="I161" s="2">
        <v>44802</v>
      </c>
      <c r="J161" s="2">
        <v>44799</v>
      </c>
      <c r="K161">
        <v>9975</v>
      </c>
    </row>
    <row r="162" spans="1:11" x14ac:dyDescent="0.25">
      <c r="A162" t="str">
        <f>"Z7C37957CB"</f>
        <v>Z7C37957CB</v>
      </c>
      <c r="B162" t="str">
        <f t="shared" si="4"/>
        <v>06363391001</v>
      </c>
      <c r="C162" t="s">
        <v>16</v>
      </c>
      <c r="D162" t="s">
        <v>353</v>
      </c>
      <c r="E162" t="s">
        <v>25</v>
      </c>
      <c r="F162" s="1" t="s">
        <v>354</v>
      </c>
      <c r="G162" t="s">
        <v>355</v>
      </c>
      <c r="H162">
        <v>382.65</v>
      </c>
      <c r="I162" s="2">
        <v>44806</v>
      </c>
      <c r="J162" s="2">
        <v>45016</v>
      </c>
      <c r="K162">
        <v>382.65</v>
      </c>
    </row>
    <row r="163" spans="1:11" x14ac:dyDescent="0.25">
      <c r="A163" t="str">
        <f>"ZF137957F4"</f>
        <v>ZF137957F4</v>
      </c>
      <c r="B163" t="str">
        <f t="shared" ref="B163:B194" si="5">"06363391001"</f>
        <v>06363391001</v>
      </c>
      <c r="C163" t="s">
        <v>16</v>
      </c>
      <c r="D163" t="s">
        <v>356</v>
      </c>
      <c r="E163" t="s">
        <v>25</v>
      </c>
      <c r="F163" s="1" t="s">
        <v>354</v>
      </c>
      <c r="G163" t="s">
        <v>355</v>
      </c>
      <c r="H163">
        <v>156.06</v>
      </c>
      <c r="I163" s="2">
        <v>44806</v>
      </c>
      <c r="J163" s="2">
        <v>45016</v>
      </c>
      <c r="K163">
        <v>153.06</v>
      </c>
    </row>
    <row r="164" spans="1:11" x14ac:dyDescent="0.25">
      <c r="A164" t="str">
        <f>"Z5137B0A51"</f>
        <v>Z5137B0A51</v>
      </c>
      <c r="B164" t="str">
        <f t="shared" si="5"/>
        <v>06363391001</v>
      </c>
      <c r="C164" t="s">
        <v>16</v>
      </c>
      <c r="D164" t="s">
        <v>357</v>
      </c>
      <c r="E164" t="s">
        <v>25</v>
      </c>
      <c r="F164" s="1" t="s">
        <v>358</v>
      </c>
      <c r="G164" t="s">
        <v>359</v>
      </c>
      <c r="H164">
        <v>2200</v>
      </c>
      <c r="I164" s="2">
        <v>44830</v>
      </c>
      <c r="J164" s="2">
        <v>44849</v>
      </c>
      <c r="K164">
        <v>0</v>
      </c>
    </row>
    <row r="165" spans="1:11" x14ac:dyDescent="0.25">
      <c r="A165" t="str">
        <f>"ZD137C86EC"</f>
        <v>ZD137C86EC</v>
      </c>
      <c r="B165" t="str">
        <f t="shared" si="5"/>
        <v>06363391001</v>
      </c>
      <c r="C165" t="s">
        <v>16</v>
      </c>
      <c r="D165" t="s">
        <v>360</v>
      </c>
      <c r="E165" t="s">
        <v>25</v>
      </c>
      <c r="F165" s="1" t="s">
        <v>168</v>
      </c>
      <c r="G165" t="s">
        <v>169</v>
      </c>
      <c r="H165">
        <v>885</v>
      </c>
      <c r="I165" s="2">
        <v>44826</v>
      </c>
      <c r="J165" s="2">
        <v>44856</v>
      </c>
      <c r="K165">
        <v>885</v>
      </c>
    </row>
    <row r="166" spans="1:11" x14ac:dyDescent="0.25">
      <c r="A166" t="str">
        <f>"89538159EO"</f>
        <v>89538159EO</v>
      </c>
      <c r="B166" t="str">
        <f t="shared" si="5"/>
        <v>06363391001</v>
      </c>
      <c r="C166" t="s">
        <v>16</v>
      </c>
      <c r="D166" t="s">
        <v>361</v>
      </c>
      <c r="E166" t="s">
        <v>29</v>
      </c>
      <c r="F166" s="1" t="s">
        <v>362</v>
      </c>
      <c r="G166" t="s">
        <v>359</v>
      </c>
      <c r="H166">
        <v>45401.760000000002</v>
      </c>
      <c r="I166" s="2">
        <v>44700</v>
      </c>
      <c r="J166" s="2">
        <v>44915</v>
      </c>
      <c r="K166">
        <v>37733.620000000003</v>
      </c>
    </row>
    <row r="167" spans="1:11" x14ac:dyDescent="0.25">
      <c r="A167" t="str">
        <f>"ZDD37BF22F"</f>
        <v>ZDD37BF22F</v>
      </c>
      <c r="B167" t="str">
        <f t="shared" si="5"/>
        <v>06363391001</v>
      </c>
      <c r="C167" t="s">
        <v>16</v>
      </c>
      <c r="D167" t="s">
        <v>363</v>
      </c>
      <c r="E167" t="s">
        <v>25</v>
      </c>
      <c r="F167" s="1" t="s">
        <v>364</v>
      </c>
      <c r="G167" t="s">
        <v>365</v>
      </c>
      <c r="H167">
        <v>327.87</v>
      </c>
      <c r="I167" s="2">
        <v>44819</v>
      </c>
      <c r="J167" s="2">
        <v>44819</v>
      </c>
      <c r="K167">
        <v>327.87</v>
      </c>
    </row>
    <row r="168" spans="1:11" x14ac:dyDescent="0.25">
      <c r="A168" t="str">
        <f>"ZC437AA9DA"</f>
        <v>ZC437AA9DA</v>
      </c>
      <c r="B168" t="str">
        <f t="shared" si="5"/>
        <v>06363391001</v>
      </c>
      <c r="C168" t="s">
        <v>16</v>
      </c>
      <c r="D168" t="s">
        <v>366</v>
      </c>
      <c r="E168" t="s">
        <v>25</v>
      </c>
      <c r="F168" s="1" t="s">
        <v>367</v>
      </c>
      <c r="G168" t="s">
        <v>368</v>
      </c>
      <c r="H168">
        <v>1650</v>
      </c>
      <c r="I168" s="2">
        <v>44823</v>
      </c>
      <c r="J168" s="2">
        <v>44865</v>
      </c>
      <c r="K168">
        <v>1650</v>
      </c>
    </row>
    <row r="169" spans="1:11" x14ac:dyDescent="0.25">
      <c r="A169" t="str">
        <f>"Z403804BD7"</f>
        <v>Z403804BD7</v>
      </c>
      <c r="B169" t="str">
        <f t="shared" si="5"/>
        <v>06363391001</v>
      </c>
      <c r="C169" t="s">
        <v>16</v>
      </c>
      <c r="D169" t="s">
        <v>369</v>
      </c>
      <c r="E169" t="s">
        <v>25</v>
      </c>
      <c r="F169" s="1" t="s">
        <v>370</v>
      </c>
      <c r="G169" t="s">
        <v>371</v>
      </c>
      <c r="H169">
        <v>172.5</v>
      </c>
      <c r="I169" s="2">
        <v>44846</v>
      </c>
      <c r="J169" s="2">
        <v>44846</v>
      </c>
      <c r="K169">
        <v>172.5</v>
      </c>
    </row>
    <row r="170" spans="1:11" x14ac:dyDescent="0.25">
      <c r="A170" t="str">
        <f>"9443165A45"</f>
        <v>9443165A45</v>
      </c>
      <c r="B170" t="str">
        <f t="shared" si="5"/>
        <v>06363391001</v>
      </c>
      <c r="C170" t="s">
        <v>16</v>
      </c>
      <c r="D170" t="s">
        <v>372</v>
      </c>
      <c r="E170" t="s">
        <v>18</v>
      </c>
      <c r="F170" s="1" t="s">
        <v>373</v>
      </c>
      <c r="G170" t="s">
        <v>374</v>
      </c>
      <c r="H170">
        <v>16907.18</v>
      </c>
      <c r="I170" s="2">
        <v>44847</v>
      </c>
      <c r="J170" s="2">
        <v>45100</v>
      </c>
      <c r="K170">
        <v>4694.5600000000004</v>
      </c>
    </row>
    <row r="171" spans="1:11" x14ac:dyDescent="0.25">
      <c r="A171" t="str">
        <f>"ZDB3816BB7"</f>
        <v>ZDB3816BB7</v>
      </c>
      <c r="B171" t="str">
        <f t="shared" si="5"/>
        <v>06363391001</v>
      </c>
      <c r="C171" t="s">
        <v>16</v>
      </c>
      <c r="D171" t="s">
        <v>375</v>
      </c>
      <c r="E171" t="s">
        <v>25</v>
      </c>
      <c r="F171" s="1" t="s">
        <v>376</v>
      </c>
      <c r="G171" t="s">
        <v>377</v>
      </c>
      <c r="H171">
        <v>629</v>
      </c>
      <c r="I171" s="2">
        <v>44852</v>
      </c>
      <c r="J171" s="2">
        <v>44852</v>
      </c>
      <c r="K171">
        <v>0</v>
      </c>
    </row>
    <row r="172" spans="1:11" x14ac:dyDescent="0.25">
      <c r="A172" t="str">
        <f>"ZD637E1E2F"</f>
        <v>ZD637E1E2F</v>
      </c>
      <c r="B172" t="str">
        <f t="shared" si="5"/>
        <v>06363391001</v>
      </c>
      <c r="C172" t="s">
        <v>16</v>
      </c>
      <c r="D172" t="s">
        <v>378</v>
      </c>
      <c r="E172" t="s">
        <v>25</v>
      </c>
      <c r="F172" s="1" t="s">
        <v>198</v>
      </c>
      <c r="G172" t="s">
        <v>199</v>
      </c>
      <c r="H172">
        <v>750</v>
      </c>
      <c r="I172" s="2">
        <v>44845</v>
      </c>
      <c r="J172" s="2">
        <v>44844</v>
      </c>
      <c r="K172">
        <v>750</v>
      </c>
    </row>
    <row r="173" spans="1:11" x14ac:dyDescent="0.25">
      <c r="A173" t="str">
        <f>"Z52381C05E"</f>
        <v>Z52381C05E</v>
      </c>
      <c r="B173" t="str">
        <f t="shared" si="5"/>
        <v>06363391001</v>
      </c>
      <c r="C173" t="s">
        <v>16</v>
      </c>
      <c r="D173" t="s">
        <v>379</v>
      </c>
      <c r="E173" t="s">
        <v>25</v>
      </c>
      <c r="F173" s="1" t="s">
        <v>380</v>
      </c>
      <c r="G173" t="s">
        <v>381</v>
      </c>
      <c r="H173">
        <v>630</v>
      </c>
      <c r="I173" s="2">
        <v>44852</v>
      </c>
      <c r="J173" s="2">
        <v>45578</v>
      </c>
      <c r="K173">
        <v>630</v>
      </c>
    </row>
    <row r="174" spans="1:11" x14ac:dyDescent="0.25">
      <c r="A174" t="str">
        <f>"ZF337B7D8E"</f>
        <v>ZF337B7D8E</v>
      </c>
      <c r="B174" t="str">
        <f t="shared" si="5"/>
        <v>06363391001</v>
      </c>
      <c r="C174" t="s">
        <v>16</v>
      </c>
      <c r="D174" t="s">
        <v>382</v>
      </c>
      <c r="E174" t="s">
        <v>25</v>
      </c>
      <c r="F174" s="1" t="s">
        <v>383</v>
      </c>
      <c r="G174" t="s">
        <v>384</v>
      </c>
      <c r="H174">
        <v>3033</v>
      </c>
      <c r="I174" s="2">
        <v>44851</v>
      </c>
      <c r="J174" s="2">
        <v>44875</v>
      </c>
      <c r="K174">
        <v>3033</v>
      </c>
    </row>
    <row r="175" spans="1:11" x14ac:dyDescent="0.25">
      <c r="A175" t="str">
        <f>"Z0937997E7"</f>
        <v>Z0937997E7</v>
      </c>
      <c r="B175" t="str">
        <f t="shared" si="5"/>
        <v>06363391001</v>
      </c>
      <c r="C175" t="s">
        <v>16</v>
      </c>
      <c r="D175" t="s">
        <v>385</v>
      </c>
      <c r="E175" t="s">
        <v>25</v>
      </c>
      <c r="F175" s="1" t="s">
        <v>168</v>
      </c>
      <c r="G175" t="s">
        <v>169</v>
      </c>
      <c r="H175">
        <v>8750</v>
      </c>
      <c r="I175" s="2">
        <v>44834</v>
      </c>
      <c r="J175" s="2">
        <v>44865</v>
      </c>
      <c r="K175">
        <v>8750</v>
      </c>
    </row>
    <row r="176" spans="1:11" x14ac:dyDescent="0.25">
      <c r="A176" t="str">
        <f>"Z88381D2D8"</f>
        <v>Z88381D2D8</v>
      </c>
      <c r="B176" t="str">
        <f t="shared" si="5"/>
        <v>06363391001</v>
      </c>
      <c r="C176" t="s">
        <v>16</v>
      </c>
      <c r="D176" t="s">
        <v>386</v>
      </c>
      <c r="E176" t="s">
        <v>25</v>
      </c>
      <c r="F176" s="1" t="s">
        <v>205</v>
      </c>
      <c r="G176" t="s">
        <v>206</v>
      </c>
      <c r="H176">
        <v>350</v>
      </c>
      <c r="I176" s="2">
        <v>44859</v>
      </c>
      <c r="J176" s="2">
        <v>44875</v>
      </c>
      <c r="K176">
        <v>350</v>
      </c>
    </row>
    <row r="177" spans="1:11" x14ac:dyDescent="0.25">
      <c r="A177" t="str">
        <f>"ZA7383FC57"</f>
        <v>ZA7383FC57</v>
      </c>
      <c r="B177" t="str">
        <f t="shared" si="5"/>
        <v>06363391001</v>
      </c>
      <c r="C177" t="s">
        <v>16</v>
      </c>
      <c r="D177" t="s">
        <v>387</v>
      </c>
      <c r="E177" t="s">
        <v>25</v>
      </c>
      <c r="F177" s="1" t="s">
        <v>388</v>
      </c>
      <c r="G177" t="s">
        <v>389</v>
      </c>
      <c r="H177">
        <v>2584.6799999999998</v>
      </c>
      <c r="I177" s="2">
        <v>44891</v>
      </c>
      <c r="J177" s="2">
        <v>44956</v>
      </c>
      <c r="K177">
        <v>0</v>
      </c>
    </row>
    <row r="178" spans="1:11" x14ac:dyDescent="0.25">
      <c r="A178" t="str">
        <f>"Z731143FDA"</f>
        <v>Z731143FDA</v>
      </c>
      <c r="B178" t="str">
        <f t="shared" si="5"/>
        <v>06363391001</v>
      </c>
      <c r="C178" t="s">
        <v>16</v>
      </c>
      <c r="D178" t="s">
        <v>390</v>
      </c>
      <c r="E178" t="s">
        <v>25</v>
      </c>
      <c r="F178" s="1" t="s">
        <v>391</v>
      </c>
      <c r="G178" t="s">
        <v>392</v>
      </c>
      <c r="H178">
        <v>7800</v>
      </c>
      <c r="I178" s="2">
        <v>41946</v>
      </c>
      <c r="J178" s="2">
        <v>41972</v>
      </c>
      <c r="K178">
        <v>4160</v>
      </c>
    </row>
    <row r="179" spans="1:11" x14ac:dyDescent="0.25">
      <c r="A179" t="str">
        <f>"ZCD3854F0A"</f>
        <v>ZCD3854F0A</v>
      </c>
      <c r="B179" t="str">
        <f t="shared" si="5"/>
        <v>06363391001</v>
      </c>
      <c r="C179" t="s">
        <v>16</v>
      </c>
      <c r="D179" t="s">
        <v>393</v>
      </c>
      <c r="E179" t="s">
        <v>25</v>
      </c>
      <c r="F179" s="1" t="s">
        <v>380</v>
      </c>
      <c r="G179" t="s">
        <v>381</v>
      </c>
      <c r="H179">
        <v>4536</v>
      </c>
      <c r="I179" s="2">
        <v>44896</v>
      </c>
      <c r="J179" s="2">
        <v>45626</v>
      </c>
      <c r="K179">
        <v>4536</v>
      </c>
    </row>
    <row r="180" spans="1:11" x14ac:dyDescent="0.25">
      <c r="A180" t="str">
        <f>"ZC938AF90E"</f>
        <v>ZC938AF90E</v>
      </c>
      <c r="B180" t="str">
        <f t="shared" si="5"/>
        <v>06363391001</v>
      </c>
      <c r="C180" t="s">
        <v>16</v>
      </c>
      <c r="D180" t="s">
        <v>394</v>
      </c>
      <c r="E180" t="s">
        <v>25</v>
      </c>
      <c r="F180" s="1" t="s">
        <v>370</v>
      </c>
      <c r="G180" t="s">
        <v>371</v>
      </c>
      <c r="H180">
        <v>287.5</v>
      </c>
      <c r="I180" s="2">
        <v>44880</v>
      </c>
      <c r="J180" s="2">
        <v>44886</v>
      </c>
      <c r="K180">
        <v>287.5</v>
      </c>
    </row>
    <row r="181" spans="1:11" x14ac:dyDescent="0.25">
      <c r="A181" t="str">
        <f>"Z3E388300C"</f>
        <v>Z3E388300C</v>
      </c>
      <c r="B181" t="str">
        <f t="shared" si="5"/>
        <v>06363391001</v>
      </c>
      <c r="C181" t="s">
        <v>16</v>
      </c>
      <c r="D181" t="s">
        <v>395</v>
      </c>
      <c r="E181" t="s">
        <v>25</v>
      </c>
      <c r="F181" s="1" t="s">
        <v>168</v>
      </c>
      <c r="G181" t="s">
        <v>169</v>
      </c>
      <c r="H181">
        <v>1145</v>
      </c>
      <c r="I181" s="2">
        <v>44887</v>
      </c>
      <c r="J181" s="2">
        <v>44887</v>
      </c>
      <c r="K181">
        <v>1145</v>
      </c>
    </row>
    <row r="182" spans="1:11" x14ac:dyDescent="0.25">
      <c r="A182" t="str">
        <f>"Z0D3866B97"</f>
        <v>Z0D3866B97</v>
      </c>
      <c r="B182" t="str">
        <f t="shared" si="5"/>
        <v>06363391001</v>
      </c>
      <c r="C182" t="s">
        <v>16</v>
      </c>
      <c r="D182" t="s">
        <v>396</v>
      </c>
      <c r="E182" t="s">
        <v>25</v>
      </c>
      <c r="F182" s="1" t="s">
        <v>168</v>
      </c>
      <c r="G182" t="s">
        <v>169</v>
      </c>
      <c r="H182">
        <v>2041.2</v>
      </c>
      <c r="I182" s="2">
        <v>44888</v>
      </c>
      <c r="J182" s="2">
        <v>44925</v>
      </c>
      <c r="K182">
        <v>2041.2</v>
      </c>
    </row>
    <row r="183" spans="1:11" x14ac:dyDescent="0.25">
      <c r="A183" t="str">
        <f>"Z873830C53"</f>
        <v>Z873830C53</v>
      </c>
      <c r="B183" t="str">
        <f t="shared" si="5"/>
        <v>06363391001</v>
      </c>
      <c r="C183" t="s">
        <v>16</v>
      </c>
      <c r="D183" t="s">
        <v>397</v>
      </c>
      <c r="E183" t="s">
        <v>25</v>
      </c>
      <c r="F183" s="1" t="s">
        <v>202</v>
      </c>
      <c r="G183" t="s">
        <v>203</v>
      </c>
      <c r="H183">
        <v>792</v>
      </c>
      <c r="I183" s="2">
        <v>44859</v>
      </c>
      <c r="K183">
        <v>792</v>
      </c>
    </row>
    <row r="184" spans="1:11" x14ac:dyDescent="0.25">
      <c r="A184" t="str">
        <f>"Z6A38AC4FA"</f>
        <v>Z6A38AC4FA</v>
      </c>
      <c r="B184" t="str">
        <f t="shared" si="5"/>
        <v>06363391001</v>
      </c>
      <c r="C184" t="s">
        <v>16</v>
      </c>
      <c r="D184" t="s">
        <v>398</v>
      </c>
      <c r="E184" t="s">
        <v>25</v>
      </c>
      <c r="F184" s="1" t="s">
        <v>399</v>
      </c>
      <c r="G184" t="s">
        <v>400</v>
      </c>
      <c r="H184">
        <v>237.5</v>
      </c>
      <c r="I184" s="2">
        <v>44883</v>
      </c>
      <c r="J184" s="2">
        <v>44886</v>
      </c>
      <c r="K184">
        <v>237.5</v>
      </c>
    </row>
    <row r="185" spans="1:11" x14ac:dyDescent="0.25">
      <c r="A185" t="str">
        <f>"Z503916ED9"</f>
        <v>Z503916ED9</v>
      </c>
      <c r="B185" t="str">
        <f t="shared" si="5"/>
        <v>06363391001</v>
      </c>
      <c r="C185" t="s">
        <v>16</v>
      </c>
      <c r="D185" t="s">
        <v>401</v>
      </c>
      <c r="E185" t="s">
        <v>25</v>
      </c>
      <c r="F185" s="1" t="s">
        <v>402</v>
      </c>
      <c r="G185" t="s">
        <v>403</v>
      </c>
      <c r="H185">
        <v>327</v>
      </c>
      <c r="I185" s="2">
        <v>44877</v>
      </c>
      <c r="J185" s="2">
        <v>44877</v>
      </c>
      <c r="K185">
        <v>0</v>
      </c>
    </row>
    <row r="186" spans="1:11" x14ac:dyDescent="0.25">
      <c r="A186" t="str">
        <f>"Z0538E8902"</f>
        <v>Z0538E8902</v>
      </c>
      <c r="B186" t="str">
        <f t="shared" si="5"/>
        <v>06363391001</v>
      </c>
      <c r="C186" t="s">
        <v>16</v>
      </c>
      <c r="D186" t="s">
        <v>404</v>
      </c>
      <c r="E186" t="s">
        <v>25</v>
      </c>
      <c r="F186" s="1" t="s">
        <v>153</v>
      </c>
      <c r="G186" t="s">
        <v>154</v>
      </c>
      <c r="H186">
        <v>1198</v>
      </c>
      <c r="I186" s="2">
        <v>44907</v>
      </c>
      <c r="J186" s="2">
        <v>44957</v>
      </c>
      <c r="K186">
        <v>1198</v>
      </c>
    </row>
    <row r="187" spans="1:11" x14ac:dyDescent="0.25">
      <c r="A187" t="str">
        <f>"Z9838B58AE"</f>
        <v>Z9838B58AE</v>
      </c>
      <c r="B187" t="str">
        <f t="shared" si="5"/>
        <v>06363391001</v>
      </c>
      <c r="C187" t="s">
        <v>16</v>
      </c>
      <c r="D187" t="s">
        <v>405</v>
      </c>
      <c r="E187" t="s">
        <v>25</v>
      </c>
      <c r="F187" s="1" t="s">
        <v>212</v>
      </c>
      <c r="G187" t="s">
        <v>213</v>
      </c>
      <c r="H187">
        <v>1760</v>
      </c>
      <c r="I187" s="2">
        <v>44907</v>
      </c>
      <c r="J187" s="2">
        <v>44917</v>
      </c>
      <c r="K187">
        <v>0</v>
      </c>
    </row>
    <row r="188" spans="1:11" x14ac:dyDescent="0.25">
      <c r="A188" t="str">
        <f>"Z7E38A1014"</f>
        <v>Z7E38A1014</v>
      </c>
      <c r="B188" t="str">
        <f t="shared" si="5"/>
        <v>06363391001</v>
      </c>
      <c r="C188" t="s">
        <v>16</v>
      </c>
      <c r="D188" t="s">
        <v>406</v>
      </c>
      <c r="E188" t="s">
        <v>25</v>
      </c>
      <c r="F188" s="1" t="s">
        <v>26</v>
      </c>
      <c r="G188" t="s">
        <v>27</v>
      </c>
      <c r="H188">
        <v>4380</v>
      </c>
      <c r="I188" s="2">
        <v>44908</v>
      </c>
      <c r="J188" s="2">
        <v>44956</v>
      </c>
      <c r="K188">
        <v>0</v>
      </c>
    </row>
    <row r="189" spans="1:11" x14ac:dyDescent="0.25">
      <c r="A189" t="str">
        <f>"Z0538EF4DC"</f>
        <v>Z0538EF4DC</v>
      </c>
      <c r="B189" t="str">
        <f t="shared" si="5"/>
        <v>06363391001</v>
      </c>
      <c r="C189" t="s">
        <v>16</v>
      </c>
      <c r="D189" t="s">
        <v>407</v>
      </c>
      <c r="E189" t="s">
        <v>25</v>
      </c>
      <c r="F189" s="1" t="s">
        <v>408</v>
      </c>
      <c r="G189" t="s">
        <v>409</v>
      </c>
      <c r="H189">
        <v>1300</v>
      </c>
      <c r="I189" s="2">
        <v>44914</v>
      </c>
      <c r="J189" s="2">
        <v>44925</v>
      </c>
      <c r="K189">
        <v>0</v>
      </c>
    </row>
    <row r="190" spans="1:11" x14ac:dyDescent="0.25">
      <c r="A190" t="str">
        <f>"Z873908989"</f>
        <v>Z873908989</v>
      </c>
      <c r="B190" t="str">
        <f t="shared" si="5"/>
        <v>06363391001</v>
      </c>
      <c r="C190" t="s">
        <v>16</v>
      </c>
      <c r="D190" t="s">
        <v>410</v>
      </c>
      <c r="E190" t="s">
        <v>25</v>
      </c>
      <c r="F190" s="1" t="s">
        <v>128</v>
      </c>
      <c r="G190" t="s">
        <v>129</v>
      </c>
      <c r="H190">
        <v>180</v>
      </c>
      <c r="I190" s="2">
        <v>44918</v>
      </c>
      <c r="J190" s="2">
        <v>44918</v>
      </c>
      <c r="K190">
        <v>0</v>
      </c>
    </row>
    <row r="191" spans="1:11" x14ac:dyDescent="0.25">
      <c r="A191" t="str">
        <f>"ZF8392857B"</f>
        <v>ZF8392857B</v>
      </c>
      <c r="B191" t="str">
        <f t="shared" si="5"/>
        <v>06363391001</v>
      </c>
      <c r="C191" t="s">
        <v>16</v>
      </c>
      <c r="D191" t="s">
        <v>411</v>
      </c>
      <c r="E191" t="s">
        <v>25</v>
      </c>
      <c r="F191" s="1" t="s">
        <v>202</v>
      </c>
      <c r="G191" t="s">
        <v>203</v>
      </c>
      <c r="H191">
        <v>158</v>
      </c>
      <c r="I191" s="2">
        <v>44917</v>
      </c>
      <c r="J191" s="2">
        <v>44949</v>
      </c>
      <c r="K191">
        <v>0</v>
      </c>
    </row>
    <row r="192" spans="1:11" x14ac:dyDescent="0.25">
      <c r="A192" t="str">
        <f>"ZA13949704"</f>
        <v>ZA13949704</v>
      </c>
      <c r="B192" t="str">
        <f t="shared" si="5"/>
        <v>06363391001</v>
      </c>
      <c r="C192" t="s">
        <v>16</v>
      </c>
      <c r="D192" t="s">
        <v>412</v>
      </c>
      <c r="E192" t="s">
        <v>25</v>
      </c>
      <c r="H192">
        <v>0</v>
      </c>
      <c r="K192">
        <v>0</v>
      </c>
    </row>
    <row r="193" spans="1:11" x14ac:dyDescent="0.25">
      <c r="A193" t="str">
        <f>"ZA233CF433"</f>
        <v>ZA233CF433</v>
      </c>
      <c r="B193" t="str">
        <f t="shared" si="5"/>
        <v>06363391001</v>
      </c>
      <c r="C193" t="s">
        <v>16</v>
      </c>
      <c r="D193" t="s">
        <v>413</v>
      </c>
      <c r="E193" t="s">
        <v>25</v>
      </c>
      <c r="F193" s="1" t="s">
        <v>26</v>
      </c>
      <c r="G193" t="s">
        <v>27</v>
      </c>
      <c r="H193">
        <v>390</v>
      </c>
      <c r="I193" s="2">
        <v>44588</v>
      </c>
      <c r="J193" s="2">
        <v>44620</v>
      </c>
      <c r="K193">
        <v>390</v>
      </c>
    </row>
    <row r="194" spans="1:11" x14ac:dyDescent="0.25">
      <c r="A194" t="str">
        <f>"Z3338B61BC"</f>
        <v>Z3338B61BC</v>
      </c>
      <c r="B194" t="str">
        <f t="shared" si="5"/>
        <v>06363391001</v>
      </c>
      <c r="C194" t="s">
        <v>16</v>
      </c>
      <c r="D194" t="s">
        <v>414</v>
      </c>
      <c r="E194" t="s">
        <v>25</v>
      </c>
      <c r="F194" s="1" t="s">
        <v>415</v>
      </c>
      <c r="G194" t="s">
        <v>416</v>
      </c>
      <c r="H194">
        <v>2000</v>
      </c>
      <c r="I194" s="2">
        <v>44897</v>
      </c>
      <c r="J194" s="2">
        <v>44970</v>
      </c>
      <c r="K194">
        <v>0</v>
      </c>
    </row>
    <row r="195" spans="1:11" x14ac:dyDescent="0.25">
      <c r="A195" t="str">
        <f>"ZAF39491F7"</f>
        <v>ZAF39491F7</v>
      </c>
      <c r="B195" t="str">
        <f t="shared" ref="B195:B201" si="6">"06363391001"</f>
        <v>06363391001</v>
      </c>
      <c r="C195" t="s">
        <v>16</v>
      </c>
      <c r="D195" t="s">
        <v>417</v>
      </c>
      <c r="E195" t="s">
        <v>18</v>
      </c>
      <c r="F195" s="1" t="s">
        <v>418</v>
      </c>
      <c r="G195" t="s">
        <v>419</v>
      </c>
      <c r="H195">
        <v>0</v>
      </c>
      <c r="I195" s="2">
        <v>44922</v>
      </c>
      <c r="J195" s="2">
        <v>45287</v>
      </c>
      <c r="K195">
        <v>0</v>
      </c>
    </row>
    <row r="196" spans="1:11" x14ac:dyDescent="0.25">
      <c r="A196" t="str">
        <f>"Z5B392B26D"</f>
        <v>Z5B392B26D</v>
      </c>
      <c r="B196" t="str">
        <f t="shared" si="6"/>
        <v>06363391001</v>
      </c>
      <c r="C196" t="s">
        <v>16</v>
      </c>
      <c r="D196" t="s">
        <v>420</v>
      </c>
      <c r="E196" t="s">
        <v>25</v>
      </c>
      <c r="F196" s="1" t="s">
        <v>92</v>
      </c>
      <c r="G196" t="s">
        <v>93</v>
      </c>
      <c r="H196">
        <v>800</v>
      </c>
      <c r="I196" s="2">
        <v>44879</v>
      </c>
      <c r="J196" s="2">
        <v>44879</v>
      </c>
      <c r="K196">
        <v>0</v>
      </c>
    </row>
    <row r="197" spans="1:11" x14ac:dyDescent="0.25">
      <c r="A197" t="str">
        <f>"Z7A38F099C"</f>
        <v>Z7A38F099C</v>
      </c>
      <c r="B197" t="str">
        <f t="shared" si="6"/>
        <v>06363391001</v>
      </c>
      <c r="C197" t="s">
        <v>16</v>
      </c>
      <c r="D197" t="s">
        <v>421</v>
      </c>
      <c r="E197" t="s">
        <v>25</v>
      </c>
      <c r="H197">
        <v>0</v>
      </c>
      <c r="K197">
        <v>0</v>
      </c>
    </row>
    <row r="198" spans="1:11" x14ac:dyDescent="0.25">
      <c r="A198" t="str">
        <f>"Z1B38F097F"</f>
        <v>Z1B38F097F</v>
      </c>
      <c r="B198" t="str">
        <f t="shared" si="6"/>
        <v>06363391001</v>
      </c>
      <c r="C198" t="s">
        <v>16</v>
      </c>
      <c r="D198" t="s">
        <v>421</v>
      </c>
      <c r="E198" t="s">
        <v>25</v>
      </c>
      <c r="F198" s="1" t="s">
        <v>422</v>
      </c>
      <c r="G198" t="s">
        <v>423</v>
      </c>
      <c r="H198">
        <v>1070</v>
      </c>
      <c r="I198" s="2">
        <v>44935</v>
      </c>
      <c r="J198" s="2">
        <v>45291</v>
      </c>
      <c r="K198">
        <v>0</v>
      </c>
    </row>
    <row r="199" spans="1:11" x14ac:dyDescent="0.25">
      <c r="A199" t="str">
        <f>"Z2838190C5"</f>
        <v>Z2838190C5</v>
      </c>
      <c r="B199" t="str">
        <f t="shared" si="6"/>
        <v>06363391001</v>
      </c>
      <c r="C199" t="s">
        <v>16</v>
      </c>
      <c r="D199" t="s">
        <v>424</v>
      </c>
      <c r="E199" t="s">
        <v>25</v>
      </c>
      <c r="F199" s="1" t="s">
        <v>425</v>
      </c>
      <c r="G199" t="s">
        <v>426</v>
      </c>
      <c r="H199">
        <v>20000</v>
      </c>
      <c r="I199" s="2">
        <v>44859</v>
      </c>
      <c r="J199" s="2">
        <v>45222</v>
      </c>
      <c r="K199">
        <v>0</v>
      </c>
    </row>
    <row r="200" spans="1:11" x14ac:dyDescent="0.25">
      <c r="A200" t="str">
        <f>"Z8D35F3F8A"</f>
        <v>Z8D35F3F8A</v>
      </c>
      <c r="B200" t="str">
        <f t="shared" si="6"/>
        <v>06363391001</v>
      </c>
      <c r="C200" t="s">
        <v>16</v>
      </c>
      <c r="D200" t="s">
        <v>427</v>
      </c>
      <c r="E200" t="s">
        <v>25</v>
      </c>
      <c r="H200">
        <v>0</v>
      </c>
      <c r="K200">
        <v>0</v>
      </c>
    </row>
    <row r="201" spans="1:11" x14ac:dyDescent="0.25">
      <c r="A201" t="str">
        <f>"Z1B3762378"</f>
        <v>Z1B3762378</v>
      </c>
      <c r="B201" t="str">
        <f t="shared" si="6"/>
        <v>06363391001</v>
      </c>
      <c r="C201" t="s">
        <v>16</v>
      </c>
      <c r="D201" t="s">
        <v>428</v>
      </c>
      <c r="E201" t="s">
        <v>25</v>
      </c>
      <c r="F201" s="1" t="s">
        <v>429</v>
      </c>
      <c r="G201" t="s">
        <v>430</v>
      </c>
      <c r="H201">
        <v>27400</v>
      </c>
      <c r="I201" s="2">
        <v>44784</v>
      </c>
      <c r="J201" s="2">
        <v>44816</v>
      </c>
      <c r="K20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sicilia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2023-01-30T11:49:52Z</dcterms:created>
  <dcterms:modified xsi:type="dcterms:W3CDTF">2023-01-30T11:49:52Z</dcterms:modified>
</cp:coreProperties>
</file>