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venet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</calcChain>
</file>

<file path=xl/sharedStrings.xml><?xml version="1.0" encoding="utf-8"?>
<sst xmlns="http://schemas.openxmlformats.org/spreadsheetml/2006/main" count="966" uniqueCount="380">
  <si>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</si>
  <si>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</si>
  <si>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</si>
  <si>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</si>
  <si>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</si>
  <si>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</si>
  <si>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</si>
  <si>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</si>
  <si>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</si>
  <si>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</si>
  <si>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</si>
  <si>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</si>
  <si>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</si>
  <si>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</si>
  <si>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</si>
  <si>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</si>
  <si>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</si>
  <si>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>Servizio di pulizia a ridotto impatto ambientale delle sedi degli uffici dellâ€™Agenzia delle Entrate â€“ Lotto 3 (Bolzano â€“ Trento â€“ Friuli Venezia Giulia â€“ Veneto) - Contratto esecutivo DR Veneto</t>
  </si>
  <si>
    <t>26-AFFIDAMENTO DIRETTO IN ADESIONE AD ACCORDO QUADRO/CONVENZIONE</t>
  </si>
  <si>
    <t xml:space="preserve">C.R. APPALTI SRL (CF: 04622851006)
</t>
  </si>
  <si>
    <t>C.R. APPALTI SRL (CF: 04622851006)</t>
  </si>
  <si>
    <t>FORNITURA ENERGIA ELETTRICA - AREA ENTRATE</t>
  </si>
  <si>
    <t xml:space="preserve">DOLOMITI ENERGIA SPA (CF: 01812630224)
</t>
  </si>
  <si>
    <t>DOLOMITI ENERGIA SPA (CF: 01812630224)</t>
  </si>
  <si>
    <t>FORNITURA GAS NATURALE - AREA ENTRATE</t>
  </si>
  <si>
    <t xml:space="preserve">SOENERGY SRL (CF: 01565370382)
</t>
  </si>
  <si>
    <t>SOENERGY SRL (CF: 01565370382)</t>
  </si>
  <si>
    <t>NOLEGGIO N.1 FOTOCOPIATORE per Ufficio Antifrode-DC Accertamento presso DIR.REG. del VENETO</t>
  </si>
  <si>
    <t xml:space="preserve">KYOCERA DOCUMENT SOLUTION ITALIA SPA (CF: 01788080156)
</t>
  </si>
  <si>
    <t>KYOCERA DOCUMENT SOLUTION ITALIA SPA (CF: 01788080156)</t>
  </si>
  <si>
    <t>FORNITURA GAS AREA TERRITORIO</t>
  </si>
  <si>
    <t xml:space="preserve">SPIGAS SRL (CF: 01159920113)
</t>
  </si>
  <si>
    <t>SPIGAS SRL (CF: 01159920113)</t>
  </si>
  <si>
    <t>NOLEGGIO N.1 FOTOCOPIATORE per DIR.REG. VENETO / ufficio UAI- Venezia</t>
  </si>
  <si>
    <t xml:space="preserve">CONVERGE S.P.A. (CF: 04472901000)
</t>
  </si>
  <si>
    <t>CONVERGE S.P.A. (CF: 04472901000)</t>
  </si>
  <si>
    <t>NOLEGGIO n.15 fotocopiatori, per UPT VI-SPI BASSANO,UPT BL,UPT PD e SPI ESTE,UPT TV,UPT VR e SPI VR,UPT VI e SPI VI</t>
  </si>
  <si>
    <t>NOLEGGIO n.2 fotocopiatori, per Direzione Prov. Padova e Direzione Prov. VR-U.T. VR 2</t>
  </si>
  <si>
    <t>NOLEGGIO n.2 fotocopiatori, per UT TV - sport. Oderzo e Dir.Reg. V.to uff. Legale e Riscossione</t>
  </si>
  <si>
    <t>NOLEGGIO n.17 fotocopiatori in b/n, per gli Uffici dellâ€™Agenzia Entrate del Veneto</t>
  </si>
  <si>
    <t>Teleriscaldamento immobile Piazza Pontelandolfo - Vicenza</t>
  </si>
  <si>
    <t>23-AFFIDAMENTO DIRETTO</t>
  </si>
  <si>
    <t xml:space="preserve">AIM ENERGY S.R.L. (CF: 03013930247)
</t>
  </si>
  <si>
    <t>AIM ENERGY S.R.L. (CF: 03013930247)</t>
  </si>
  <si>
    <t>FORNITURA GAS AREA ENTRATE 01.09.2017 - 31.08.2018</t>
  </si>
  <si>
    <t>Fornitura a noleggio n.1 fotocopiatore a colori per la Direzione Provinciale di Verona</t>
  </si>
  <si>
    <t>Fornitura a noleggio, in convenzione, di n.2 fotocopiatori in b/n, di cui n.1 per la Dir.Reg. del Veneto â€“ Ufficio Settore Servizi e Consulenza e n.1 per la D.P. VI â€“ Ufficio Legale, sito in via Zampieri 22</t>
  </si>
  <si>
    <t xml:space="preserve">SHARP ELECTRONICS ITALIA S.P.A. (CF: 09275090158)
</t>
  </si>
  <si>
    <t>SHARP ELECTRONICS ITALIA S.P.A. (CF: 09275090158)</t>
  </si>
  <si>
    <t>Fornitura buoni pasto elettronici - Personale Agenzia delle Entrate del Veneto</t>
  </si>
  <si>
    <t xml:space="preserve">EDENRED ITALIA SRL (CF: 01014660417)
</t>
  </si>
  <si>
    <t>EDENRED ITALIA SRL (CF: 01014660417)</t>
  </si>
  <si>
    <t>Fornitura a noleggio di n.2 fotocopiatori in b/n per la D.P. TV e per lâ€™U.T. VR 1</t>
  </si>
  <si>
    <t>Verifiche biennali su Impianti elevatori e Impianti di messa a terra - Uffici Agenzia delle Entrate del Veneto</t>
  </si>
  <si>
    <t>04-PROCEDURA NEGOZIATA SENZA PREVIA PUBBLICAZIONE</t>
  </si>
  <si>
    <t xml:space="preserve">APAVE ITALIA CPM SRL (CF: 01575040983)
BUREAU VERITAS ITALIA SPA (CF: 11498640157)
CENPI SCRL (CF: 05817621005)
TRIVENETO SRL (CF: 03829510282)
VERIFICHE INDUSTRIALI SRL (CF: 03751610282)
</t>
  </si>
  <si>
    <t>TRIVENETO SRL (CF: 03829510282)</t>
  </si>
  <si>
    <t>Fornitura a noleggio di n.11 fotocopiatori in b/n: n.3 UPT VE, n.2 SPI VE, n.2 UPT RO e SPI RO, n.1 UPT VR, n.1 SPI VR, n.1 UT ADRIA e n.1 UT RO-sportello di BADIA POLESINE</t>
  </si>
  <si>
    <t>Fornitura e installazione di N.10 apparati apriporta e controllo accessi presso la Dir.Reg. Veneto e gli Uffici da essa dipendenti</t>
  </si>
  <si>
    <t xml:space="preserve">SOLARI DI UDINE S.P.A. (CF: 01847860309)
</t>
  </si>
  <si>
    <t>SOLARI DI UDINE S.P.A. (CF: 01847860309)</t>
  </si>
  <si>
    <t>FORNITURA GAS AREA TERRITORIO 01.04.2018 â€“ 31.03.2019</t>
  </si>
  <si>
    <t>Fornitura di materiale di consumo non originale per stampanti, per gli Uffici dellâ€™Agenzia delle Entrate del Veneto, per il periodo febbraio 2019/gennaio 2020</t>
  </si>
  <si>
    <t xml:space="preserve">CECCHINATO SRL (CF: 03724700277)
FORMA (CF: 02701940245)
KIT UFFICIO SNC (CF: 02529780278)
L'ALTRA INFORMATICA SNC DI RIGO MARCO E GUERRA MICHELE (CF: 03822840231)
LC2 SRL (CF: 01849040249)
MAMIX (CF: 04506270265)
NON SOLO COPIE SNC (CF: 04336620283)
PIANETA UFFICIO (CF: 04161040235)
SETI (CF: 01281420297)
TECNOFFICE (CF: 03027850274)
</t>
  </si>
  <si>
    <t>KIT UFFICIO SNC (CF: 02529780278)</t>
  </si>
  <si>
    <t>Fornitura a noleggio n.3 fotocopiatori in b/n per UT Chioggia â€“ UT Bassano del Grappa â€“ UT Venezia 2</t>
  </si>
  <si>
    <t>Servizio di ottenimento del CPI (Certificato di Prevenzione Incendi) della sede di Feltre, ed di rinnovo dei CPI delle sedi di Conegliano, Vicenza, via Q. Sella n. 87 e Verona, via Fermi</t>
  </si>
  <si>
    <t xml:space="preserve">F.M. INSTALLAZIONI SRL (CF: 03990590261)
</t>
  </si>
  <si>
    <t>F.M. INSTALLAZIONI SRL (CF: 03990590261)</t>
  </si>
  <si>
    <t>Fornitura di carta naturale formato A4 e A3 periodo luglio-ottobre 2019</t>
  </si>
  <si>
    <t xml:space="preserve">FRANGI SRL (CF: 04179660248)
KIT UFFICIO SNC (CF: 02529780278)
MEC OFFICE SRL (CF: 01249500339)
PIPELINE SRL (CF: 10529860156)
PROMO TEAM SRL (CF: 02203990185)
PROSDOCIMI G.M. S.P.A. (CF: 00207000282)
REFILL SRL (CF: 00760870352)
SATCOM SRL (CF: 01084800315)
TE.MA (CF: 02175220272)
ZETAELLE (CF: 03078910274)
</t>
  </si>
  <si>
    <t>Fornitura cancelleria varia a uso ufficio - Uffici Agenzia delle Entrate del Veneto, ott 2019 â€“ sett 2021</t>
  </si>
  <si>
    <t xml:space="preserve">ARBOS SRL (CF: 03533300244)
EUROPRINT (CF: 00613410265)
GRAFICHE VENEZIANE (CF: 02338130277)
L'UFFICIO DEL CENTRO SRL (CF: 02376070260)
LARIPLAST SRL (CF: 02051330245)
NUOVO TIMBRIFICIO VENEZIA SAS (CF: 01748070230)
PROSDOCIMI G.M. S.P.A. (CF: 00207000282)
S.T.L. S.R.L. (CF: 03412220240)
TECNOCAD S.R.L. (CF: 03479130266)
VESENTINI SRL (CF: 01381620234)
</t>
  </si>
  <si>
    <t>PROSDOCIMI G.M. S.P.A. (CF: 00207000282)</t>
  </si>
  <si>
    <t>Fornitura a noleggio n.5 fotoc. multif. A3 monocromatica â€“ n.1 UT San DonÃ  di Piave, n.1 Dir. Reg. V.to, n.1 DP RO e n.2 UT RO</t>
  </si>
  <si>
    <t>Servizio consegna corrispondenza a domicilio - Uffici del Veneto</t>
  </si>
  <si>
    <t xml:space="preserve">POSTE ITALIANE SPA (CF: 97103880585)
</t>
  </si>
  <si>
    <t>POSTE ITALIANE SPA (CF: 97103880585)</t>
  </si>
  <si>
    <t>Fornitura a noleggio n.1 fotoc. multifunzione A3 colore per la Dir. Reg. Veneto-Ufficio Risorse Materiali</t>
  </si>
  <si>
    <t>Fornitura di energia elettrica per tutti gli Uffici (area Entrate e Territorio) della Regione Veneto per il periodo 01/06/2020 31/05/2021</t>
  </si>
  <si>
    <t xml:space="preserve">ENEL ENERGIA SPA (CF: 06655971007)
</t>
  </si>
  <si>
    <t>ENEL ENERGIA SPA (CF: 06655971007)</t>
  </si>
  <si>
    <t>CONTRATTO ESECUTIVO DEL SERVIZIO DI VIGILANZA E SERVIZI CORRELATI UFFICI DEL VENETO</t>
  </si>
  <si>
    <t xml:space="preserve">RAGGRUPPAMENTO:
- C.I.V.I.S. CENTRO ITALIANO VIGILANZA INTERNA E STRADALE (CF: 04060080159) Ruolo: 02-MANDATARIA
- CITTADINI DELL'ORDINE S.R.L. (CF: 02415990213) Ruolo: 01-MANDANTE
- CORPO VIGILI NOTTURNI S.R.L. (CF: 01190150308) Ruolo: 01-MANDANTE
- RANGERS S.R.L. (CF: 00864080247) Ruolo: 01-MANDANTE
- VEDETTA 2 MONDIALPOL SPA (CF: 00780120135) Ruolo: 01-MANDANTE
</t>
  </si>
  <si>
    <t>Noleggio per 12 mesi n. 2 fotocopiatori multifunzione A3 monocromatici TASKALFA 3510i, produttivitÃ  bassa, per lâ€™Ufficio Territoriale di Montebelluna e per lâ€™Ufficio Territoriale di Portogruaro.</t>
  </si>
  <si>
    <t>Noleggio per 12 mesi, di n.2 fotocopiatori multifunzione A3 monocromatici TASKALFA 3510i, produttivitÃ  bassa, per lâ€™Ufficio Territoriale di Verona 2.</t>
  </si>
  <si>
    <t>Noleggio per 12 mesi, di n.1 fotocopiatore multifunzione A3 monocromatici TASKALFA 3510i, produttivitÃ  media, per lâ€™Ufficio Provinciale del Territorio di Vicenza.</t>
  </si>
  <si>
    <t>Adesione alla Convenzione Consip per lâ€™affidamento dei servizi relativi alla gestione integrata della salute e sicurezza sui luoghi di lavoro â€“ edizione 4 â€“ lotto 3 â€“ per i dipendenti Direzione Regionale del Veneto</t>
  </si>
  <si>
    <t xml:space="preserve">CONSILIA CFO SRL (IN RTI) (CF: 11435101008)
</t>
  </si>
  <si>
    <t>CONSILIA CFO SRL (IN RTI) (CF: 11435101008)</t>
  </si>
  <si>
    <t>Fornitura a noleggio n.2 fotocopiatori multifunzione A3 monocromatici TASKALFA 3510i, produttivitÃ  bassa, per UT VALDAGNO</t>
  </si>
  <si>
    <t>Fornitura a noleggio n.4 fotoc. multifunzione A3 monocromatici TASKALFA 3510i, produttivitÃ  bassa, n.2 per DP VI e n.2 per UT VI</t>
  </si>
  <si>
    <t>Fornitura a noleggio n.5 fotocopiatori multifunzione A3 monocromatici TASKALFA 3510i, produttivitÃ  media, per DP PADOVA e UT PD</t>
  </si>
  <si>
    <t>Fornitura a noleggio n.3 fotocopiatori multifunzione A3 monocromatici TASKALFA 3510i, produttivitÃ  bassa, per UT VENEZIA 1</t>
  </si>
  <si>
    <t>Fornitura a noleggio n.2 fotocopiatori multifunzione A3 monocromatici TASKALFA 3510i, produttivitÃ  bassa, per DP BELLUNO e UT BL</t>
  </si>
  <si>
    <t>Fornitura a noleggio n.1 fotoc. multifunzione A3 monocromatico TASKALFA 3510i, produttivitÃ  bassa, per UT FELTRE</t>
  </si>
  <si>
    <t>Fornitura a noleggio n.2 fotocopiatori multifunzione A3 monocromatici TASKALFA 3510i, produttivitÃ  media, per UT ESTE</t>
  </si>
  <si>
    <t>Fornitura a noleggio n.1 fotoc. multifunzione A3 monocromatico TASKALFA 3510i, produttivitÃ  bassa, per UT CHIOGGIA</t>
  </si>
  <si>
    <t>Fornitura a noleggio n.1 fotoc. multifunzione A3 monocromatico TASKALFA 3510i, produttivitÃ  media, per UT MONTEBELLUNA</t>
  </si>
  <si>
    <t>FORNITURA BUONI PASTO ELETTRONICI - UFFICI VENETO+UFFICI CENTRALI DELOCALIZZATI</t>
  </si>
  <si>
    <t>Servizio di piccola manutenzione e riparazione (minuto mantenimento) degli edifici facenti capo alla Direzione Regionale del Veneto</t>
  </si>
  <si>
    <t xml:space="preserve">BEZZEGATO ANTONIO SRL (CF: 04066350283)
GECO S.R.L. (CF: 04823320264)
MORETTO GIUSEPPE SRL (CF: 01482240932)
TECNO-EDIL DI GUALTIERI GIANLUIGI (CF: GLTGLG66L07C618F)
VECCHIATO SRL (CF: 03927580260)
</t>
  </si>
  <si>
    <t>BEZZEGATO ANTONIO SRL (CF: 04066350283)</t>
  </si>
  <si>
    <t>Servizio di portierato presso La Direzione Provinciale di Padova e la Direzione Provinciale di Verona</t>
  </si>
  <si>
    <t xml:space="preserve">CSA SECURITY SRL (CF: 05091610963)
</t>
  </si>
  <si>
    <t>CSA SECURITY SRL (CF: 05091610963)</t>
  </si>
  <si>
    <t>Contratto esecutivo per il servizio di facchinaggio (Lotto 3 Veneto)</t>
  </si>
  <si>
    <t xml:space="preserve">COOPSERVICE S.COOP.P.A. (CF: 00310180351)
</t>
  </si>
  <si>
    <t>COOPSERVICE S.COOP.P.A. (CF: 00310180351)</t>
  </si>
  <si>
    <t>Fornitura timbri vari per gli Uffici facenti capo alla Direzione Regionale del Veneto per lâ€™anno 2021/2022</t>
  </si>
  <si>
    <t xml:space="preserve">CAMPANELLA DIDATTICA SRL (CF: 04313120232)
LA BOTTEGA DEL TIMBRO SRL (CF: 06308240966)
NUOVO TIMBRIFICIO VENEZIA SAS (CF: 01748070230)
TIMBRIFICIO FINETTO SAVERIO (CF: FNTSVR65P30L781S)
TIMBRIFICIO LAMPO DI CREMONESI CLAUDIO &amp; C. SNC (CF: 00832260194)
</t>
  </si>
  <si>
    <t>LA BOTTEGA DEL TIMBRO SRL (CF: 06308240966)</t>
  </si>
  <si>
    <t>Servizio di sanificazione preventiva e su chiamata di tutte le sedi degli uffici facenti capo alla Direzione Regionale del Veneto</t>
  </si>
  <si>
    <t xml:space="preserve">ABCD SERVIZI (CF: 03563750235)
ELITE AMBIENTE SRL (CF: 01956070245)
SOCIETA COOPERATIVA SOCIALE LIBERTA (CF: 00703690271)
TECNOAMBIENTE SNC DI BRAIATO GIUSEPPE E MAGAGNINI OBERDAN (CF: 00922180294)
VERONA 83 SCRL (CF: 01612900231)
</t>
  </si>
  <si>
    <t>VERONA 83 SCRL (CF: 01612900231)</t>
  </si>
  <si>
    <t>servizio di pulizia aree esterne e  manutenzione aree verde Uffici del Veneto</t>
  </si>
  <si>
    <t xml:space="preserve">COMUNITA' GIOVANNI XXIII IL CALABRONE (CF: 01818740233)
IDEE VERDI COOPERATIVA SOCIALE A R. L. (CF: 01888110283)
PRIMAVERA NUOVA COOPERATIVA SOCIALE ONLUS (CF: 00870010246)
QUATTRO EMME S.R.L. (CF: 00109660290)
SOCIETA' COOPERATIVA PORTABAGAGLI MULTISERVICE (CF: 00189390271)
</t>
  </si>
  <si>
    <t>SOCIETA' COOPERATIVA PORTABAGAGLI MULTISERVICE (CF: 00189390271)</t>
  </si>
  <si>
    <t>Servizio di conduzione e manutenzione degli impianti elevatori degli uffici dipendenti dalla Direzione Regionale del Veneto</t>
  </si>
  <si>
    <t xml:space="preserve">CIMA ASCENSORI SRL (CF: 04839360262)
E.S.A. - ELECOMP SERVIZI ASCENSORI (CF: 03246871200)
OTIS SERVIZI SRL (CF: 01729590032)
SCHINDLER SPA (CF: 00842990152)
THYSSENKRUPP ELEVATORI ITALIA SPA (CF: 03702760962)
</t>
  </si>
  <si>
    <t>THYSSENKRUPP ELEVATORI ITALIA SPA (CF: 03702760962)</t>
  </si>
  <si>
    <t>fornitura di gas naturale per gli Uffici dipendenti della Direzione Regionale del Veneto - area Territorio 01/04/2021-31/03/2022</t>
  </si>
  <si>
    <t xml:space="preserve">SINERGAS S.P.A. (CF: 01877220366)
</t>
  </si>
  <si>
    <t>SINERGAS S.P.A. (CF: 01877220366)</t>
  </si>
  <si>
    <t>FORNITURA ENERGIA ELLETTRICA UFFICI VENETO DAL 01.06.2021 AL 31.05.2022</t>
  </si>
  <si>
    <t>Servizio professionale di valutazione e verifica in materia di prevenzione igiene e sicurezza degli ambienti di lavoro della sede di Verona, via Fermi, 63</t>
  </si>
  <si>
    <t xml:space="preserve">CONSULTEAM S.R.L. (CF: 03545320230)
RED2 SRL (CF: 01392900294)
TRIVENETO SRL (CF: 03829510282)
VENETA ENGINEERING S.R.L. (CF: 00828990226)
VERIFICHE INDUSTRIALI SRL (CF: 03751610282)
</t>
  </si>
  <si>
    <t>VENETA ENGINEERING S.R.L. (CF: 00828990226)</t>
  </si>
  <si>
    <t>NOLEGGIO N.1 FOTOCOPIATORE MULTINFUNZIONE-UT VALDAGNO</t>
  </si>
  <si>
    <t xml:space="preserve">ITD SOLUTIONS SPA (CF: 05773090013)
</t>
  </si>
  <si>
    <t>ITD SOLUTIONS SPA (CF: 05773090013)</t>
  </si>
  <si>
    <t>FORNITURA N.2 FOTOCOPIATORI - DP TREVISO E UT TREVISO</t>
  </si>
  <si>
    <t>NOLEGGIO N.1 FOTOCOPIATORE MULTINFUNZIONE-UT SOAVE</t>
  </si>
  <si>
    <t>ORDINE N.1 FOTOCOPIATRICE A COLORI - DP ROVIGO</t>
  </si>
  <si>
    <t>Manutenzione straordinaria del gruppo di pressurizzazione antincendio della sede di via De Marchi,16 a Marghera (VE)</t>
  </si>
  <si>
    <t>Servizio di sostituzione materiali guasti degli impianti di illuminazione di emergenza presso varie sedi dell'Agenzia delle Entrate del Veneto</t>
  </si>
  <si>
    <t xml:space="preserve">ANDREA IMPIANTI DI TEZZA ANDREA (CF: TZZNDR70E06L781U)
BASSETTO IMPIANTI SNC DI BASSETTO STEFANO E DAVIDE (CF: 03535770279)
ELETTRIKA SRL (CF: 03189930245)
F.M. INSTALLAZIONI SRL (CF: 03990590261)
MAFFEI SERVICE SRL (CF: 01114330226)
</t>
  </si>
  <si>
    <t>NOLEGGIO N.1 FOTOCOPIATRICI MULTINFUNZIONE-UT MONTEBELLUNA</t>
  </si>
  <si>
    <t>NOLEGGIO N.1 FOTOCOPIATRICE MULTINFUNZIONE-UT PORTOGRUARO</t>
  </si>
  <si>
    <t>NOLEGGIO N.1 FOTOCOPIATRICE MULTINFUNZIONE-UT VERONA 1</t>
  </si>
  <si>
    <t>NOLEGGIO N.3 FOTOCOPIATRICI MULTINFUNZIONE-DP VI UT VICENZA</t>
  </si>
  <si>
    <t>AFFIDAMENTO DEI SERVIZI DI RISCOSSIONE TRIBUTI CON MODALITÃ€ ELETTRONICHE PER LE SEDI DELLâ€™AGENZIA DELLE ENTRATE</t>
  </si>
  <si>
    <t xml:space="preserve">BANCA NAZIONALE DEL LAVORO SPA (CF: 09339391006)
</t>
  </si>
  <si>
    <t>BANCA NAZIONALE DEL LAVORO SPA (CF: 09339391006)</t>
  </si>
  <si>
    <t>Servizio di manutenzione non programmata degli impianti elettrici degli uffici dipendenti dalla Direzione Regionale del Veneto.</t>
  </si>
  <si>
    <t xml:space="preserve">ZAGO POWER SRL UNIPERSONALE (CF: 04633570264)
</t>
  </si>
  <si>
    <t>ZAGO POWER SRL UNIPERSONALE (CF: 04633570264)</t>
  </si>
  <si>
    <t>Noleggio di n.1 fotocopiatore per lâ€™U.P.T. VICENZA - Via Zampieri n.22 â€“ 36100 Vicenza (VI)</t>
  </si>
  <si>
    <t>Servizio di conduzione e manutenzione degli impianti termoidraulici degli uffici del Veneto dellâ€™Agenzia delle Entrate - 01/10/2021-31/12/2021</t>
  </si>
  <si>
    <t xml:space="preserve">RANZATO IMPIANTI SRL CON UNICO SOCIO (CF: 03121000271)
</t>
  </si>
  <si>
    <t>RANZATO IMPIANTI SRL CON UNICO SOCIO (CF: 03121000271)</t>
  </si>
  <si>
    <t>Contratto esecutivo del servizio di Reception presso il Compendio di Marghera - sede della Direzione Regionale del Veneto</t>
  </si>
  <si>
    <t xml:space="preserve">BATTISTOLLI SERVIZI INTEGRATI S.R.L. (CF: 03897120246)
</t>
  </si>
  <si>
    <t>BATTISTOLLI SERVIZI INTEGRATI S.R.L. (CF: 03897120246)</t>
  </si>
  <si>
    <t>FORNITURA GAS UFFICI AGENZIA ENTRATE DAL 01.09.2021 AL 31.08.2022</t>
  </si>
  <si>
    <t>Fornitura a noleggio di n.1 fotocopiatore per lâ€™U.T. PADOVAâ€“ Via Turazza n.37</t>
  </si>
  <si>
    <t>Servizio di portierato presso lâ€™Ufficio Territoriale di Treviso, lâ€™Ufficio Territoriale di Vicenza e lâ€™Ufficio Provinciale di Vicenza</t>
  </si>
  <si>
    <t>NOLEGGIO N.7 FOTOCOPIATRICI MULTINFUNZIONE-DP PADOVA + UT PADOVA</t>
  </si>
  <si>
    <t>NOLEGGIO N.2 FOTOCOPIATORI MULTINFUNZIONE-DP VICENZA</t>
  </si>
  <si>
    <t>NOLEGGIO N.1 FOTOCOPIATRICE MULTINFUNZIONE-UT BASSANO DEL GRAPPA</t>
  </si>
  <si>
    <t>NOLEGGIO N.1 FOTOCOPIAtRICE MULTINFUNZIONE-DP PD - UT CITTADELLA</t>
  </si>
  <si>
    <t>NOLEGGIO N.2 FOTOCOPIATORI MULTINFUNZIONE-DP PD - UT ESTE</t>
  </si>
  <si>
    <t>NOLEGGIO N.2 FOTOCOPIATORI MULTINFUNZIONE-DP VI UT VALDAGNO</t>
  </si>
  <si>
    <t>NOLEGGIO N.2 FOTOCOPIATORI MULTINFUNZIONE-UT VENEZIA 1</t>
  </si>
  <si>
    <t>NOLEGGIO N.2 FOTOCOPIATORI MULTINFUNZIONE-DP VI UT VICENZA</t>
  </si>
  <si>
    <t>FORNITURA N.1 FOTOCOPIATRICE - UT FELTRE</t>
  </si>
  <si>
    <t>FORNITURA N.2 FOTOCOPIATRICI - DP BELLUNO UT BELLUNO</t>
  </si>
  <si>
    <t>FORNITURA N.1 FOTOCOPIATRICE - UT ADRIA</t>
  </si>
  <si>
    <t>FORNITURA N.2 FOTOCOPIATRICI - DP ROVIGO</t>
  </si>
  <si>
    <t>FORNITURA N.3 FOTOCOPIATRICI - DR VENETO</t>
  </si>
  <si>
    <t>FORNITURA N.1 FOTOCOPIATRICE - DP VENEZIA UT VENEZIA 2</t>
  </si>
  <si>
    <t>FORNITURA N.1 FOTOCOPIATRICE - UT CHIOGGIA</t>
  </si>
  <si>
    <t>FORNITURA N.4 FOTOCOPIATRICI - DP TREVISO E UT TREVISO</t>
  </si>
  <si>
    <t>FORNITURA N.1 FOTOCOPIATRICE - UT MONTEBELLUNA</t>
  </si>
  <si>
    <t>FORNITURA N.1 FOTOCOPIATRICE - SA DONA' DI PIAVE</t>
  </si>
  <si>
    <t>Manutenzione impianti elettrici uffici del Veneto Agenzia delle Entrate 16/10/2021-31/12/2021</t>
  </si>
  <si>
    <t xml:space="preserve">LIMES S.R.L. (CF: 00187060249)
</t>
  </si>
  <si>
    <t>LIMES S.R.L. (CF: 00187060249)</t>
  </si>
  <si>
    <t>Manutenzione degli impianti elettrici degli uffici dipendenti dalla Direzione Regionale del Veneto. Periodo GENNAIO â€“ MARZO 2022</t>
  </si>
  <si>
    <t>Fornitura di n. 15 Sedute  Serie MALTA e n. 5 Sedute Serie AVILA BURSA per gli Uffici facenti capo a questa Direzione Regionale</t>
  </si>
  <si>
    <t xml:space="preserve">VEMAR S.A.S. DI TOFFANELLO BRUNO &amp; C. (CF: 00774070270)
</t>
  </si>
  <si>
    <t>VEMAR S.A.S. DI TOFFANELLO BRUNO &amp; C. (CF: 00774070270)</t>
  </si>
  <si>
    <t>ripristino del corretto funzionamento impianto sollevamento matricola VI 1092/92, presso UPT Vicenza, e di quello avente matricola VI 1094/92, presso la sede della DP Vicenza</t>
  </si>
  <si>
    <t xml:space="preserve">THYSSENKRUPP ELEVATORI ITALIA SPA (CF: 03702760962)
</t>
  </si>
  <si>
    <t>Servizio di portierato presso lâ€™Ufficio Territoriale di Belluno, lâ€™Ufficio Territoriale di Padova, lâ€™Ufficio Territoriale di Rovigo e lâ€™Ufficio Territoriale di Verona. Periodo GENNAIO 2022 â€“ GIUGNO 2022</t>
  </si>
  <si>
    <t xml:space="preserve">AEROLOGISTIK S.R.L (CF: 09261030150)
AXITEA SPA (CF: 00818630188)
CIVIS SPA (CF: 80039930153)
CSA SECURITY SRL (CF: 05091610963)
SECURITALIA GROUP SERVICE S.C.P.A. (CF: 03003290131)
</t>
  </si>
  <si>
    <t>Fornitura e montaggio di arredi per il Front-office nella nuova sede dellâ€™Ufficio di Este (PD)</t>
  </si>
  <si>
    <t xml:space="preserve">ARES LINE SPA (CF: 03161590249)
CASTELARREDO S.A.S. (CF: 03597610264)
CYBER ENGINEERING SRL (CF: 00807770383)
LIGUR SYSTEM SRL (CF: 08693750963)
MAXINTERNI (CF: 02334280241)
</t>
  </si>
  <si>
    <t>CASTELARREDO S.A.S. (CF: 03597610264)</t>
  </si>
  <si>
    <t>FORNITURA DI N. 10.000 MASCHERINE MONOUSO FFP2 Categoria III - Certificate  ai  sensi  D.lgs. 475/1992  e  Certificata CE  - Standard: EN149:2001 + A1:2009</t>
  </si>
  <si>
    <t xml:space="preserve">GB SAFETY ITALIA (CF: 03601330156)
MEDIBERG SRL  (CF: 01471280162)
MERLO SERVIZI PER L'AGRICOLTURA DI MERLO FRANCO &amp; C. SNC (CF: 02709730283)
MULTI SERVICES (CF: 04059530164)
PAROLIN SERVICE SRL (CF: 04989600285)
PASSIONE UFFICIO DI GABRIELE VECE (CF: VCEGRL80H23L049Y)
</t>
  </si>
  <si>
    <t>PASSIONE UFFICIO DI GABRIELE VECE (CF: VCEGRL80H23L049Y)</t>
  </si>
  <si>
    <t>Servizio di sostituzione degli erogatori dellâ€™impianto aerosol presso lâ€™archivio del piano primo nellâ€™Ufficio Provinciale del Territorio di Padova, via Turazza 39</t>
  </si>
  <si>
    <t xml:space="preserve">F.M. INSTALLAZIONI SRL (CF: 03990590261)
PORTOELETTRICA SNC DI BRICCHESE (CF: 02262540277)
SIRA SISTEMI S.R.L. (CF: 04589360280)
TECNOSYSTEM SNC DI QUARTARONE  G. (CF: 04271870372)
TERMOIDRAULICA DI MASCHERA GIORGIO (CF: MSCGRG44E18G565L)
</t>
  </si>
  <si>
    <t>SIRA SISTEMI S.R.L. (CF: 04589360280)</t>
  </si>
  <si>
    <t>Manutenzione dei presidi e degli impianti antincendio degli uffici dipendenti dalla Direzione Regionale del Veneto. Periodo GENNAIO â€“ MARZO 2022</t>
  </si>
  <si>
    <t>Manutenzione degli impianti antintrusione e di videosorveglianza degli uffici dipendenti dalla Direzione Regionale del Veneto dellâ€™Agenzia delle Entrate. Periodo gennaio â€“ febbraio 2022</t>
  </si>
  <si>
    <t xml:space="preserve">SISMA S.R.L. (CF: 01411840281)
</t>
  </si>
  <si>
    <t>SISMA S.R.L. (CF: 01411840281)</t>
  </si>
  <si>
    <t>Manutenzione degli impianti elevatori degli uffici dipendenti dalla Direzione Regionale del Veneto dellâ€™Agenzia delle Entrate. Periodo gennaio â€“ febbraio 2022</t>
  </si>
  <si>
    <t>Manutenzione degli impianti termoidraulici degli uffici dipendenti dalla Direzione Regionale del Veneto. Periodo GENNAIO â€“ MARZO 2022</t>
  </si>
  <si>
    <t xml:space="preserve">A.N.R. IMPIANTI S.R.L. (CF: 04903670265)
CGM S.R.L. (CF: 04252470267)
COSTRUZIONI FERRACIN S.R.L. (CF: 03383330275)
GROUP F.I.V.E. SOC. COOP. (CF: 03635000239)
IMPREDIL SRL UNIPERSONALE (CF: 04197470281)
</t>
  </si>
  <si>
    <t>IMPREDIL SRL UNIPERSONALE (CF: 04197470281)</t>
  </si>
  <si>
    <t>Servizio di manutenzione programmata impianti termoidraulici in vari uffici della DR del Veneto Nov/Dic 2021</t>
  </si>
  <si>
    <t>ripristino corretto funzionamento dellâ€™impianto di sollevamento avente numero di matricola VR 2021/87,presso la sede dellâ€™agenzia delle entrate di viaArmando Diaz, 14 â€“ Legnago (VR)</t>
  </si>
  <si>
    <t>Fornitura N.12 toner per Lexmark MS621DN e N.25 Lexmark MS610DN -DP TREVISO</t>
  </si>
  <si>
    <t xml:space="preserve">INFORDATA (CF: 00929440592)
</t>
  </si>
  <si>
    <t>INFORDATA (CF: 00929440592)</t>
  </si>
  <si>
    <t>FORNITURA N.30TONER PER KYOCERA 3050 - DP TREVISO</t>
  </si>
  <si>
    <t>Fornitura n. 24000 mascherine FFP2 per personale Uffici del Veneto</t>
  </si>
  <si>
    <t xml:space="preserve">MEDIBERG SRL  (CF: 01471280162)
</t>
  </si>
  <si>
    <t>MEDIBERG SRL  (CF: 01471280162)</t>
  </si>
  <si>
    <t>Servizio di portierato UT Verona 2 - periodo 1 febbraio - 30 giugno 2022</t>
  </si>
  <si>
    <t>Servizio di rilegatura di n. 2.000 volumi dei Servizi di PubblicitÃ  Immobiliare degli uffici provinciali di Vicenza, Bassano del Grappa, Schio e Verona di note e titoli dallâ€™anno 2013 allâ€™attualitÃ </t>
  </si>
  <si>
    <t xml:space="preserve">AGVA SRL ARTI GRAFICHE VANNINI (CF: 02929780985)
ASTERISCO SRL (CF: 03166441208)
CHINCHIO INDUSTRIA GRAFICA SRL (CF: 01506620283)
GRAFICA 2010 VALENTINI SRL (CF: 04432120287)
OPERA SOCIALE COOP. SOCIALE ONLUS (CF: 02036180426)
</t>
  </si>
  <si>
    <t>OPERA SOCIALE COOP. SOCIALE ONLUS (CF: 02036180426)</t>
  </si>
  <si>
    <t>FORNITURA N.1 SCANNER CZUR AURA - CONSERVATORIA STRALCIO</t>
  </si>
  <si>
    <t xml:space="preserve">GRUPPO GALAGANT SRL (CF: 14197361000)
</t>
  </si>
  <si>
    <t>GRUPPO GALAGANT SRL (CF: 14197361000)</t>
  </si>
  <si>
    <t>servizio di ispezioni periodiche trimestrali su n. 3 carrelli elevatori elettrici e verifiche di funzionamento annuale su n. 4 transpallet manuali</t>
  </si>
  <si>
    <t xml:space="preserve">FONGI SRL (CF: 02000600276)
</t>
  </si>
  <si>
    <t>FONGI SRL (CF: 02000600276)</t>
  </si>
  <si>
    <t>fornitura di n. 150 Drum per Lexmark MS 610DN - codice art. 50F0Z00 e n. 60 Drum per Lexmark MS621DN - codice art. 56F0Z00 per gli Uffici facenti capo alla Direzione Regionale del Veneto</t>
  </si>
  <si>
    <t xml:space="preserve">AGF SPA UNIPERSONALE (CF: 00535570154)
ATTILIO NEGRI S.R.L. (CF: 07739450158)
BIEMME UFFICIO IMPRESA INDIVIDUALE (CF: BRNNDR94E21E4S3S)
CIGI SERVICE S.R.L. (CF: 07006730969)
CORPORATE EXPRESS SRL (CF: 00936630151)
ERREBIAN SPA (CF: 08397890586)
GRAFICHE ZANINI SRL (CF: 03044870370)
KIT UFFICIO SNC (CF: 02529780278)
STUDIO T SRL (CF: 00387880396)
TUTTUFFICIOPIU' SRL (CF: 10238660152)
</t>
  </si>
  <si>
    <t>BIEMME UFFICIO IMPRESA INDIVIDUALE (CF: BRNNDR94E21E4S3S)</t>
  </si>
  <si>
    <t>Servizio di installazione degli scaricatori di sovratensione a protezione dellâ€™impianto elettrico dellâ€™immobile di Vicenza, via Mercato Nuovo n. 53</t>
  </si>
  <si>
    <t xml:space="preserve">ELECTRO TEAM SRL (CF: 01753990231)
GEA IMPIANTI SRL (CF: 04795900267)
S.I.E. S.R.L. SOCIETA' IMPIANTI ELETTRICI (CF: 01954290274)
TECNEL S.I.E.E. SRL (CF: 00872680269)
ZAGO POWER SRL UNIPERSONALE (CF: 04633570264)
</t>
  </si>
  <si>
    <t>S.I.E. S.R.L. SOCIETA' IMPIANTI ELETTRICI (CF: 01954290274)</t>
  </si>
  <si>
    <t>Fornitura di estintori a polvere per fuochi classe 34A-233BC, da 6 kg</t>
  </si>
  <si>
    <t xml:space="preserve">626 ANTINCENDI SRL (CF: 01595450386)
ACQUATICA SPA (CF: 02664460165)
BIGNAMI S.P.A. (CF: 02738520218)
CO.MI. S.R.L. (CF: 01688100153)
F3 SRL (CF: 04131360960)
LAMPI S.R.L. (CF: 01973080276)
OMEGA SRL (CF: 02343130270)
PACE SRL (CF: 02334050396)
PROMO TEAM SRL (CF: 02203990185)
TOPGEN SRL (CF: 03449940364)
</t>
  </si>
  <si>
    <t>LAMPI S.R.L. (CF: 01973080276)</t>
  </si>
  <si>
    <t>Fornitura N.2 toner per Lexmark MS621DN e N.15 Lexmark MS610DN - UT ESTE</t>
  </si>
  <si>
    <t>Contratto esecutivo del contratto normativo per l'affidamento della fornitura di carta per stampe e copie - Lotto 3 - DR VENETO</t>
  </si>
  <si>
    <t xml:space="preserve">VALSECCHI CANCELLERIA SRL (CF: 09521810961)
</t>
  </si>
  <si>
    <t>VALSECCHI CANCELLERIA SRL (CF: 09521810961)</t>
  </si>
  <si>
    <t xml:space="preserve">Contratto esecutivo del contratto normativo per l'affidamento del servizio di conduzione, presidio e manutenzione per gli impianti tecnologici in uso presso gli immobili AE oltre minuto mantenimento edile - Lotto 7 Veneto </t>
  </si>
  <si>
    <t xml:space="preserve">ENGIE SERVIZI S.P.A. (GIÃ  COFELY ITALIA S.P.A.) (CF: 07149930583)
</t>
  </si>
  <si>
    <t>ENGIE SERVIZI S.P.A. (GIÃ  COFELY ITALIA S.P.A.) (CF: 07149930583)</t>
  </si>
  <si>
    <t>Servizio di potatura alberi e pulizia della ex Caserma Silvestri sita in Rovigo</t>
  </si>
  <si>
    <t xml:space="preserve">SOCIETA' COOPERATIVA PORTABAGAGLI MULTISERVICE (CF: 00189390271)
</t>
  </si>
  <si>
    <t>Rinnovo abbonamento portale on line ONE LEGALE-PLURIS per l'anno 2022</t>
  </si>
  <si>
    <t xml:space="preserve">WOLTERS KLUWER ITALIA SRL (CF: 10209790152)
</t>
  </si>
  <si>
    <t>WOLTERS KLUWER ITALIA SRL (CF: 10209790152)</t>
  </si>
  <si>
    <t>Servizio di pubblicazione di n. 1 estratto di bando per indagine di servizio di pubblicazione di n. 1 estratto di bando per indagine di CITTADELLA</t>
  </si>
  <si>
    <t xml:space="preserve">A. MANZONI &amp; C. S.P.A. (CF: 04705810150)
</t>
  </si>
  <si>
    <t>A. MANZONI &amp; C. S.P.A. (CF: 04705810150)</t>
  </si>
  <si>
    <t>Fornitura delle vetrofanie e delle targhe esterne indicanti â€œprenotazioni in videochiamataâ€ degli Uffici facenti capo allâ€™Agenzia delle Entrate del Veneto</t>
  </si>
  <si>
    <t xml:space="preserve">SEBERG S.R.L. (CF: 01855820161)
</t>
  </si>
  <si>
    <t>SEBERG S.R.L. (CF: 01855820161)</t>
  </si>
  <si>
    <t>NOLEGGIO N.2 FOTOCOPIATRICE MULTIFUNZIONE CANON UPT VICENZA</t>
  </si>
  <si>
    <t xml:space="preserve">CANON ITALIA SPA (CF: 00865220156)
</t>
  </si>
  <si>
    <t>CANON ITALIA SPA (CF: 00865220156)</t>
  </si>
  <si>
    <t>NOLEGGIO N.1 FOTOCOPIATRICE MULTIFUNZIONE CANON UT VERONA 2</t>
  </si>
  <si>
    <t>NOLEGGIO N.1 FOTOCOPIATRICE MULTIFUNZIONE CANON DP PADOVA</t>
  </si>
  <si>
    <t>NOLEGGIO N.5 FOTOCOPIATRICi MULTIFUNZIONE CANON UPT PADOVA</t>
  </si>
  <si>
    <t>NOLEGGIO N.2 FOTOCOPIATRICI MULTIFUNZIONE CANON UPT BELLUNO</t>
  </si>
  <si>
    <t>NOLEGGIO N.3 FOTOCOPIATRICI MULTIFUNZIONE CANON UPT TREVISO</t>
  </si>
  <si>
    <t>NOLEGGIO N.2 FOTOCOPIATRICI MULTIFUNZIONE CANON UPT VERONA</t>
  </si>
  <si>
    <t>NOLEGGIO N.1 FOTOCOPIATRICE MULTIFUNZIONE CANON UT BASSANO DEL GRAPPA</t>
  </si>
  <si>
    <t>Servizio di pubblicazione di TRE estratti di â€œbando per indagine di mercato immobiliareâ€ per le nuove sedi degli uffici delle Entrate di ROVIGO, TREVISO e VICENZA</t>
  </si>
  <si>
    <t xml:space="preserve">CAIRORCS MEDIA SPA (CF: 11484370967)
</t>
  </si>
  <si>
    <t>CAIRORCS MEDIA SPA (CF: 11484370967)</t>
  </si>
  <si>
    <t>Servizio di n. 24 verifiche periodiche ordinarie su impianti elevatori facenti capo alla Direzione regionale del Veneto e n. 5 verifiche straordinarie su impianti in stato di fermo ai sensi dallâ€™art. 14 del D.P.R. n. 162/99 e s.m.i.</t>
  </si>
  <si>
    <t xml:space="preserve">TRIVENETO SRL (CF: 03829510282)
</t>
  </si>
  <si>
    <t>fornitura n. 16 toner in convenzione Consip Lexmark MS 610 per DP Rovigo</t>
  </si>
  <si>
    <t>Servizio di verifica della vulnerabilitÃ  sismica degli immobili del Fondo Immobili Pubblici (dâ€™ora in avanti FIP) siti in Vicenza, via Zampieri n. 22 e Vicenza, via del Mercato Nuovo n. 53</t>
  </si>
  <si>
    <t xml:space="preserve">RAGGRUPPAMENTO:
- STUDIO MARTINI INGEGNERIA (CF: 03168000275) Ruolo: 02-MANDATARIA
- DOTT. GEOL. SIMONETTO GABRIELE (CF: SMNGRL71L18F770L) Ruolo: 01-MANDANTE
- ECSD SRL (CF: 05961930962) Ruolo: 01-MANDANTE
RAGGRUPPAMENTO:
- SINPRO SRL (CF: 02447800281) Ruolo: 02-MANDATARIA
- PICCINATO MARIA LUISA (CF: PCCMLS61D41G994M) Ruolo: 01-MANDANTE
RAGGRUPPAMENTO:
- ALESSIO PIPINATO &amp; PARTNERS ARCHITECTURAL ENGINEERING SRL (CF: 01506760295) Ruolo: 02-MANDATARIA
- GEOFE SNC (CF: 01926240381) Ruolo: 01-MANDANTE
RAGGRUPPAMENTO:
- ICOREST SRL (CF: 04400680288) Ruolo: 02-MANDATARIA
- GAP PROGETTI SRL (CF: 04130910989) Ruolo: 01-MANDANTE
- STUDIO ADGEO DI DOTT. GEOL. ALBERTO DACOME (CF: DCMLRT60H15C057G) Ruolo: 01-MANDANTE
AZ SRL CONSULTING &amp; COMMERCIAL ENGINEERING (CF: 03243310285)
</t>
  </si>
  <si>
    <t xml:space="preserve">RAGGRUPPAMENTO:
- ICOREST SRL (CF: 04400680288) Ruolo: 02-MANDATARIA
- GAP PROGETTI SRL (CF: 04130910989) Ruolo: 01-MANDANTE
- STUDIO ADGEO DI DOTT. GEOL. ALBERTO DACOME (CF: DCMLRT60H15C057G) Ruolo: 01-MANDANTE
</t>
  </si>
  <si>
    <t>FORNITURA N.6 TONER PER KYOCERA 3050 - DP ROVIGO</t>
  </si>
  <si>
    <t>Fornitura toner originali Lexmark 610, Lekmark 621 e Kyocera Ecosys P3050DN - Lotto 2 Veneto</t>
  </si>
  <si>
    <t xml:space="preserve">ECO LASER INFORMATICA SRL (CF: 04427081007)
</t>
  </si>
  <si>
    <t>ECO LASER INFORMATICA SRL (CF: 04427081007)</t>
  </si>
  <si>
    <t>Fornitura n. 45000 mascherine FFP2 per dipendenti Uffici del Veneto</t>
  </si>
  <si>
    <t xml:space="preserve">CARLO ERBA REAGENTS SRL (CF: 01802940484)
</t>
  </si>
  <si>
    <t>CARLO ERBA REAGENTS SRL (CF: 01802940484)</t>
  </si>
  <si>
    <t>Fornitura N.8 toner per Lexmark MS621DN - DP VICENZA</t>
  </si>
  <si>
    <t>Manutenzione su guasto degli impianti termoidraulici nella sede vari uffici Veneto</t>
  </si>
  <si>
    <t>Manutenzione su guasto degli impianti termoidraulici nella sede della DR del Veneto in Marghera</t>
  </si>
  <si>
    <t>noleggio di n. 17 fotocopiatori Multifunzione Kyocera Taskalfa 3510i in b/n per la durata di mesi 6 (scadenza maggio/2022)</t>
  </si>
  <si>
    <t>Fornitura di 100 pannelli parafiato in PMMA incolore (plexiglass) per le sedi dellâ€™Agenzia delle Entrate del VENETO</t>
  </si>
  <si>
    <t xml:space="preserve">PLEXINCISION S.A.S. DI P. FERRETTO &amp; C. (CF: 00231710278)
</t>
  </si>
  <si>
    <t>PLEXINCISION S.A.S. DI P. FERRETTO &amp; C. (CF: 00231710278)</t>
  </si>
  <si>
    <t>noleggio fotocopiatore DR Veneto iRADV DX 4751i, Multifunzione A3 monocromatica, produttivitÃ  A, durata del contratto 60 mesi - convenzione Consip - Apparecchiature Multifunzione 1 Lotto 3</t>
  </si>
  <si>
    <t>NOLEGGIO N.1 FOTOCOPIATRICE MULTIFUNZIONE COLORI DRE VENETO</t>
  </si>
  <si>
    <t>CONTRATTO ESECUTIVO PER Lâ€™AFFIDAMENTO DEL SERVIZIO DI PULIZIA ED IGIENE AMBIENTALE PER LE SEDI DELLâ€™AGENZIA DELLE ENTRATE â€“ LOTTO N. 3 - CIG CONTRATTO NORMATIVO 7930024ECF</t>
  </si>
  <si>
    <t xml:space="preserve">RAGGRUPPAMENTO:
- B.&amp; B. SERVICE SOCIETA' COOPERATIVA (CF: 01494430463) Ruolo: 02-MANDATARIA
- MIORELLI SERVICE S.P.A. (CF: 00505590224) Ruolo: 01-MANDANTE
</t>
  </si>
  <si>
    <t>adesione convenzione Consip BP9 Lotto 3 - fornitura buoni pasto personale Agenzia delle Entrate del Veneto</t>
  </si>
  <si>
    <t xml:space="preserve">YES TICKET S.R.L. (CF: 10527040967)
</t>
  </si>
  <si>
    <t>YES TICKET S.R.L. (CF: 10527040967)</t>
  </si>
  <si>
    <t>Acquisto n. 12 tessere IMOB impersonali con 40 biglietti cadauna per DR Veneto e DP Venezia</t>
  </si>
  <si>
    <t xml:space="preserve">AVM SPA - AZIENDA VENEZIANA DELLA MOBILITÃ  (CF: 03096680271)
</t>
  </si>
  <si>
    <t>AVM SPA - AZIENDA VENEZIANA DELLA MOBILITÃ  (CF: 03096680271)</t>
  </si>
  <si>
    <t>Fornitura di materiale di consumo non originale per stampanti, per gli Uffici dellâ€™Agenzia delle Entrate facenti capo alla Direzione Regionale del Veneto</t>
  </si>
  <si>
    <t xml:space="preserve">CARTUCCIA POINT SAS (CF: 03025860168)
CENTRO COMPUTER SRL (CF: 01103580195)
ECOSERVICE DI PAOLO SALTARELLI (CF: SNTPLA67L16E783G)
IDEAL UFFICIO SRL (CF: 01569180167)
LYRECO ITALIA SRL (CF: 11582010150)
</t>
  </si>
  <si>
    <t>ECOSERVICE DI PAOLO SALTARELLI (CF: SNTPLA67L16E783G)</t>
  </si>
  <si>
    <t>Fornitura in convenzione Consip n. 15 toner per Lexmark MS621 per la DR Veneto</t>
  </si>
  <si>
    <t>Servizio annuale di portierato presso Uffici Agenzia delle Entrate del Veneto</t>
  </si>
  <si>
    <t xml:space="preserve">CSA SECURITY SRL (CF: 05091610963)
GENERAL SECURITY ITALY (CF: 04275910265)
POLIGAL S.C.A.R.L. (CF: 07331180724)
RONDASERVICE SRL (CF: 01878750239)
S-420 ITALPOL S.R.L. (CF: 03799080365)
SECURFOX INVESTIGAZIONI E SICUREZZA SRL (CF: 02059400388)
TOP SECRET INVESTIGAZIONI E SICUREZZA SRL (CF: 01857670382)
</t>
  </si>
  <si>
    <t>Fornitura cancelleria uffici facenti capo alla DR Veneto biennio 2022/2023</t>
  </si>
  <si>
    <t xml:space="preserve">CORPORATE EXPRESS SRL (CF: 13303580156)
DISTRIBUZIONE UFFICIO (CF: 04751100282)
ECO TEC SNC (CF: 01995900980)
ERREBIAN SPA (CF: 08397890586)
LYRECO ITALIA SRL (CF: 11582010150)
PIANETA UFFICIO (CF: 04161040235)
SISTERS SRL (CF: 02316361209)
</t>
  </si>
  <si>
    <t>LYRECO ITALIA SRL (CF: 11582010150)</t>
  </si>
  <si>
    <t>acquisizione documentazione impianti elevatori DP Verona</t>
  </si>
  <si>
    <t xml:space="preserve">KONE SPA (CF: 05069070158)
</t>
  </si>
  <si>
    <t>KONE SPA (CF: 05069070158)</t>
  </si>
  <si>
    <t>CONTRATTO ESECUTIVO DEL CONTRATTO NORMATIVO PER Lâ€™AFFIDAMENTO DELLA FORNITURA DI TONER PER GLI UFFICI DELLâ€™AGENZIA DELLE ENTRATE â€“ LOTTO N. 6 VENETO</t>
  </si>
  <si>
    <t xml:space="preserve">ERREBIAN SPA (CF: 08397890586)
</t>
  </si>
  <si>
    <t>ERREBIAN SPA (CF: 08397890586)</t>
  </si>
  <si>
    <t>servizio di riparazione di n. 2 carrelli elevatori elettrici c/o il compendio di Marghera sede dellâ€™Agenzia delle Entrate - Direzione Regionale del Veneto</t>
  </si>
  <si>
    <t>messa fuori servizio della cabina di consegna del compendio di Marghera via De Marchi 16</t>
  </si>
  <si>
    <t xml:space="preserve">ENEL DISTRIBUZIONE SPA (CF: 05779711000)
</t>
  </si>
  <si>
    <t>ENEL DISTRIBUZIONE SPA (CF: 05779711000)</t>
  </si>
  <si>
    <t>FORNITURA ENERGIA ELETTRICA UFFICI VENETO 01.06.2022 - 31.05.2023</t>
  </si>
  <si>
    <t>FORNITURA GAS - AREA ENTRATE - 01.09.2022 AL 31.08.2023</t>
  </si>
  <si>
    <t>FORNITURA N.69 BANDIERE PER GLI UFFICI FACENTI CAPO ALLA DIREZIONE REGIONALE DEL VENETO</t>
  </si>
  <si>
    <t xml:space="preserve">FAGGIONATO ROBERTO (CF: FGGRRT74M13F464Y)
</t>
  </si>
  <si>
    <t>FAGGIONATO ROBERTO (CF: FGGRRT74M13F464Y)</t>
  </si>
  <si>
    <t>Rinnovo abbonamento â€œINFORMATIVA FISCALEâ€ periodo settembre 2022 â€“ agosto 2023, per lâ€™Ufficio Servizi fiscali - Settore Servizi della Direzione Regionale del Veneto</t>
  </si>
  <si>
    <t xml:space="preserve">SEAC SPA (CF: 00865310221)
</t>
  </si>
  <si>
    <t>SEAC SPA (CF: 00865310221)</t>
  </si>
  <si>
    <t>Servizio pulizia aree esterne e manutenzione aree verdi situate presso vari Uffici del Veneto</t>
  </si>
  <si>
    <t>33-PROCEDURA NEGOZIATA PER AFFIDAMENTI SOTTO SOGLIA</t>
  </si>
  <si>
    <t xml:space="preserve">B-GREEN SRL (CF: 04267890277)
DEONI GIARDINAGGIO SRL (CF: 04387780267)
EDILVERDE DI ARMANDO COGNOLATTO E C. S.N.C. (CF: 00744170283)
PRIMAVERA NUOVA COOPERATIVA SOCIALE ONLUS (CF: 00870010246)
SOCIETA COOPERATIVA SOCIALE LIBERTA (CF: 00703690271)
</t>
  </si>
  <si>
    <t>B-GREEN SRL (CF: 04267890277)</t>
  </si>
  <si>
    <t>Adesione alla Convenzione Consip buoni pasto elettronici â€“ edizione 9, lotto 3 â€“ per i dipendenti del Veneto dellâ€™Agenzia delle Entrate â€“ INTEGRAZIONE ORDINE PRINCIPALE</t>
  </si>
  <si>
    <t>FORNITURA DI N.150 DRUM ORIGINALI PER STAMPANTI LEXMARK 610 E N.90 DRUM ORIGINALI PER STAMPANTI LEXMARK 621</t>
  </si>
  <si>
    <t>servizio di manutenzione degli armadi compattabili in dotazione agli Uffici della Regionale del Veneto</t>
  </si>
  <si>
    <t xml:space="preserve">BADO SRL MOBILI PER UFFICIO (CF: 02135640288)
CYBER ENGINEERING SRL (CF: 00807770383)
MAKROS PROJECT S.R.L (CF: 01944000387)
MANUTAN ITALIA S.P.A. (CF: 02097170969)
S.E.I. SISTEMIINDUSTRIALI SNC DI QUAGGIA EDDO &amp; C. (CF: 01085740288)
</t>
  </si>
  <si>
    <t>CYBER ENGINEERING SRL (CF: 00807770383)</t>
  </si>
  <si>
    <t>rimozione dellâ€™impianto di adduzione del gas presso Palazzo Fracanzani a Este, via Principe Umberto 17, immobile demaniale in ristrutturazione da adibire a nuova sede dellâ€™UT Este</t>
  </si>
  <si>
    <t xml:space="preserve">ITALGAS RETI S.P.A. (CF: 00489490011)
</t>
  </si>
  <si>
    <t>ITALGAS RETI S.P.A. (CF: 00489490011)</t>
  </si>
  <si>
    <t>nuova fornitura di energia elettrica in bassa tensione per lâ€™immobile demaniale di Belluno â€“ piazzetta S. Stefano</t>
  </si>
  <si>
    <t>Procedura per la stipula di due contratti per 12 mesi del noleggio di  N. 2 fotocopiatori per gli Uffici dellâ€™Agenzia delle Entrate del Veneto, facenti capo alla Direzione Regionale del Veneto.</t>
  </si>
  <si>
    <t xml:space="preserve">KYOCERA SPA (CF: 02973040963)
</t>
  </si>
  <si>
    <t>KYOCERA SPA (CF: 02973040963)</t>
  </si>
  <si>
    <t>Procedura per la stipula di due contratti per 12 mesi del noleggio di n. 17 fotocopiatori per gli Uffici dellâ€™Agenzia delle Entrate del Veneto, facenti capo alla Direzione Regionale del Veneto.</t>
  </si>
  <si>
    <t>CONTRATTO ESECUTIVO DELLâ€™ACCORDO QUADRO PER Lâ€™AFFIDAMENTO DELLA FORNITURA DI DISPOSITIVI DI PROTEZIONE INDIVIDUALE PER LE ESIGENZE DELLâ€™AGENZIA DELLE ENTRATE E DELLâ€™AGENZIA DELLE ENTRATE-RISCOSSIONE â€“ LOTTO N. 2  CIG ACCORDO QUADRO 9234680B01</t>
  </si>
  <si>
    <t xml:space="preserve">ITALIA VERDE SRL (CF: 13967751002)
</t>
  </si>
  <si>
    <t>ITALIA VERDE SRL (CF: 13967751002)</t>
  </si>
  <si>
    <t>CONTRATTO ESECUTIVO DELLâ€™ACCORDO QUADRO PER Lâ€™AFFIDAMENTO DELLA FORNITURA DI DISPOSITIVI DI PROTEZIONE INDIVIDUALE PER LE ESIGENZE DELLâ€™AGENZIA DELLE ENTRATE E DELLâ€™AGENZIA DELLE ENTRATE-RISCOSSIONE â€“ LOTTO N. 7  CIG ACCORDO QUADRO 9234690344</t>
  </si>
  <si>
    <t xml:space="preserve">CERICHEM BIOPHARM SRL (CF: 03728930714)
</t>
  </si>
  <si>
    <t>CERICHEM BIOPHARM SRL (CF: 03728930714)</t>
  </si>
  <si>
    <t xml:space="preserve">FORNITURA DI DISPOSITIVI DI PROTEZIONE INDIVIDUALE IN PLEXIGLASSâ€“ LOTTO N. 6 CIG ACC. QUADRO 923468819E </t>
  </si>
  <si>
    <t xml:space="preserve">ITALFOR SRL (CF: 01212750762)
</t>
  </si>
  <si>
    <t>ITALFOR SRL (CF: 01212750762)</t>
  </si>
  <si>
    <t xml:space="preserve">FORNITURA DISPOSITIVI DI PROTEZIONE INDIVIDUALE DISPENSER + GEL â€“ LOTTO N. 4- CIG ACC.QUADRO 9234684E4D </t>
  </si>
  <si>
    <t xml:space="preserve">ERBAGIL SRL (CF: 01468980626)
</t>
  </si>
  <si>
    <t>ERBAGIL SRL (CF: 01468980626)</t>
  </si>
  <si>
    <t>affidamento diretto del servizio di indagine per la valutazione della presenza di campi elettromagnetici (CEM) in ambiente di lavoro (D.Lgs. 81/08) presso Bassano del Grappa (VI) via Ricci, n. 8</t>
  </si>
  <si>
    <t xml:space="preserve">STEFANO GIORGIO SCARPARO (CF: SCRSFN55T27I938M)
</t>
  </si>
  <si>
    <t>STEFANO GIORGIO SCARPARO (CF: SCRSFN55T27I938M)</t>
  </si>
  <si>
    <t>fornitura di n.120 rotoli di carta termica CRONO, per eliminacode LAN PRINTER, per gli Uffici dellâ€™Agenzia Entrate del Veneto</t>
  </si>
  <si>
    <t xml:space="preserve">SIGMA S.P.A. (CF: 01590580443)
</t>
  </si>
  <si>
    <t>SIGMA S.P.A. (CF: 01590580443)</t>
  </si>
  <si>
    <t>Procedura per lâ€™acquisizione dellâ€™Attestazione di Prestazione Energetica dellâ€™unitÃ  immobiliare di proprietÃ  dellâ€™Agenzia delle Entrate in via Del Piave 12 a Feltre (BL).</t>
  </si>
  <si>
    <t xml:space="preserve">CLAUDIO MASOCH  (CF: MSCCDG54R30B250T)
</t>
  </si>
  <si>
    <t>CLAUDIO MASOCH  (CF: MSCCDG54R30B250T)</t>
  </si>
  <si>
    <t>Adesione alla convenzione Consip - Apparecchiature Multifunzione - CONSIP 1 - LOTTO 3 NOLEGGIO N.1 FOTOCOPIATRICE MULTIFUNZIONE CANON - DR VENETO</t>
  </si>
  <si>
    <t>Adesione alla convenzione Consip - Apparecchiature Multifunzione 1 Lotto 3 noleggio  n.1 fotocopiatrice per UPT VICENZA</t>
  </si>
  <si>
    <t>Adesione alla convenzione Consip - Apparecchiature Multifunzione 1 Lotto 5 noleggio n.1 fotocopiatrice per la DP VERONA via Fermi</t>
  </si>
  <si>
    <t>fornitura e posa in opera di n.1 impianto a comparti armadiati mobili compattabili con movimentazione meccanico/manuale a volantino e intrinseca protezione passiva del contenuto dal fuoco presso la nuova sede dellâ€™UT di Este</t>
  </si>
  <si>
    <t xml:space="preserve">ADDICALCO SOC. R.L. (CF: 09534370151)
B.S. MACCHINE SRL (CF: 03401390277)
CYBER ENGINEERING SRL (CF: 00807770383)
DESCO ENGINEERING SRL (CF: 03743630281)
MAKROS SRL (CF: 02028440382)
</t>
  </si>
  <si>
    <t>MAKROS SRL (CF: 02028440382)</t>
  </si>
  <si>
    <t>Servizio di pubblicazione di TRE estratti di â€œbando per indagine di mercato immobiliareâ€ per le nuove sedi degli uffici delle Entrate di TREVISO.</t>
  </si>
  <si>
    <t>Procedura negoziata tramite mercato elettronico, ai sensi degli artt. 36 e 58 del D.lgs. n. 50 del 18/04/2016, finalizzata allâ€™acquisizione del servizio di sostituzione urgente di diversi infissi e tapparelle guasti o malfunzionanti</t>
  </si>
  <si>
    <t xml:space="preserve">procedura per lâ€™acquisizione tramite O.D.A. (trattativa diretta) sul Mercato Elettronico della Pubblica Amministrazione del servizio di scavo per lâ€™intercettazione della tubazione fognaria danneggiata ed estirpazione piante presso il compendio di Marghera </t>
  </si>
  <si>
    <t xml:space="preserve">B-GREEN SRL (CF: 04267890277)
</t>
  </si>
  <si>
    <t>Fornitura di n.11 pezzi (mobili) millesimi in ottone con incisione anno 2023 per i timbri ufficiali con datario in uso presso i Servizi di PubblicitÃ  Immobiliare del Veneto</t>
  </si>
  <si>
    <t xml:space="preserve">TIMBRIFICIO FINETTO SAVERIO (CF: FNTSVR65P30L781S)
</t>
  </si>
  <si>
    <t>TIMBRIFICIO FINETTO SAVERIO (CF: FNTSVR65P30L781S)</t>
  </si>
  <si>
    <t>Procedura negoziata tramite Mercato Elettronico della Pubblica Amministrazione finalizzata allâ€™acquisizione della fornitura di materiale di consumo non originale per stampanti</t>
  </si>
  <si>
    <t xml:space="preserve">ECO LASER INFORMATICA SRL (CF: 04427081007)
ECOSERVICE DI SANTARELLI PAOLO (CF: 01242120432)
ERREBIAN SPA (CF: 02044501001)
TECNOCART DI ANTONIO NATALI &amp; C. S.A.S. (CF: 02703241204)
</t>
  </si>
  <si>
    <t>ECOSERVICE DI SANTARELLI PAOLO (CF: 01242120432)</t>
  </si>
  <si>
    <t xml:space="preserve">RDO n. 2908952 â€“ Procedura finalizzata allâ€™acquisizione del servizio di rinnovo della conformitÃ  antincendio per la sede UPT Vicenza LOTTO 1 </t>
  </si>
  <si>
    <t>RDO n. 2908952 â€“ Procedura finalizzata allâ€™acquisizione del servizio di redazione dei progetti di prevenzione incendi per la sede DP Rovigo, UT Adria e UT Legnago, LOTTO 3</t>
  </si>
  <si>
    <t>Procedura negoziata finalizzata allâ€™acquisizione del servizio di spostamento, trasporto ed installazione di n. 7 impianti ad armadi mobili compattabili siti in Treviso</t>
  </si>
  <si>
    <t>Adesione alla Convenzione Consip â€œEnergia Elettrica 19 â€“ lotto 5â€ per lâ€™attivazione di una nuova linea elettrica nel nuovo ufficio Territoriale di Este</t>
  </si>
  <si>
    <t>servizio di assistenza tecnica per la riprogrammazione del combinatore telefonico dellâ€™impianto elevatore avente matr. VI 1095/92, presso la sede dellâ€™Agenzia delle Entrate, via Quintino Sella n. 87 â€“ Vicenza</t>
  </si>
  <si>
    <t>FORNITURA GAS AREA TERRITORIO 01.04.2022- 31.03.2023</t>
  </si>
  <si>
    <t>ordine aggiuntivo - convenzione Consip Sorveglianza Sanitaria (corsi di formazione)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</si>
</sst>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"6676605CBB"</f>
        <v>6676605CBB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6199574.79</v>
      </c>
      <c r="I3" s="2">
        <v>42522</v>
      </c>
      <c r="J3" s="2">
        <v>43852</v>
      </c>
      <c r="K3">
        <v>4252645.13</v>
      </c>
    </row>
    <row r="4" spans="1:11" x14ac:dyDescent="0.25">
      <c r="A4" t="str">
        <f>"67165196D0"</f>
        <v>67165196D0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42583</v>
      </c>
      <c r="J4" s="2">
        <v>42947</v>
      </c>
      <c r="K4">
        <v>1119978.1599999999</v>
      </c>
    </row>
    <row r="5" spans="1:11" x14ac:dyDescent="0.25">
      <c r="A5" t="str">
        <f>"67165543B3"</f>
        <v>67165543B3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42614</v>
      </c>
      <c r="J5" s="2">
        <v>42978</v>
      </c>
      <c r="K5">
        <v>375771.51</v>
      </c>
    </row>
    <row r="6" spans="1:11" x14ac:dyDescent="0.25">
      <c r="A6" t="str">
        <f>"Z341C9FCBE"</f>
        <v>Z341C9FCBE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1750.2</v>
      </c>
      <c r="I6" s="2">
        <v>42727</v>
      </c>
      <c r="J6" s="2">
        <v>44552</v>
      </c>
      <c r="K6">
        <v>2139.5500000000002</v>
      </c>
    </row>
    <row r="7" spans="1:11" x14ac:dyDescent="0.25">
      <c r="A7" t="str">
        <f>"6882675316"</f>
        <v>6882675316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0</v>
      </c>
      <c r="I7" s="2">
        <v>42767</v>
      </c>
      <c r="J7" s="2">
        <v>43131</v>
      </c>
      <c r="K7">
        <v>75360.58</v>
      </c>
    </row>
    <row r="8" spans="1:11" x14ac:dyDescent="0.25">
      <c r="A8" t="str">
        <f>"ZE71CAC9DD"</f>
        <v>ZE71CAC9DD</v>
      </c>
      <c r="B8" t="str">
        <f t="shared" si="0"/>
        <v>06363391001</v>
      </c>
      <c r="C8" t="s">
        <v>16</v>
      </c>
      <c r="D8" t="s">
        <v>33</v>
      </c>
      <c r="E8" t="s">
        <v>18</v>
      </c>
      <c r="F8" s="1" t="s">
        <v>34</v>
      </c>
      <c r="G8" t="s">
        <v>35</v>
      </c>
      <c r="H8">
        <v>1798.6</v>
      </c>
      <c r="I8" s="2">
        <v>42826</v>
      </c>
      <c r="J8" s="2">
        <v>44651</v>
      </c>
      <c r="K8">
        <v>2746.43</v>
      </c>
    </row>
    <row r="9" spans="1:11" x14ac:dyDescent="0.25">
      <c r="A9" t="str">
        <f>"ZED1D54029"</f>
        <v>ZED1D54029</v>
      </c>
      <c r="B9" t="str">
        <f t="shared" si="0"/>
        <v>06363391001</v>
      </c>
      <c r="C9" t="s">
        <v>16</v>
      </c>
      <c r="D9" t="s">
        <v>36</v>
      </c>
      <c r="E9" t="s">
        <v>18</v>
      </c>
      <c r="F9" s="1" t="s">
        <v>28</v>
      </c>
      <c r="G9" t="s">
        <v>29</v>
      </c>
      <c r="H9">
        <v>32217</v>
      </c>
      <c r="I9" s="2">
        <v>42776</v>
      </c>
      <c r="J9" s="2">
        <v>44712</v>
      </c>
      <c r="K9">
        <v>32834.36</v>
      </c>
    </row>
    <row r="10" spans="1:11" x14ac:dyDescent="0.25">
      <c r="A10" t="str">
        <f>"ZA91D5C9BA"</f>
        <v>ZA91D5C9BA</v>
      </c>
      <c r="B10" t="str">
        <f t="shared" si="0"/>
        <v>06363391001</v>
      </c>
      <c r="C10" t="s">
        <v>16</v>
      </c>
      <c r="D10" t="s">
        <v>37</v>
      </c>
      <c r="E10" t="s">
        <v>18</v>
      </c>
      <c r="F10" s="1" t="s">
        <v>28</v>
      </c>
      <c r="G10" t="s">
        <v>29</v>
      </c>
      <c r="H10">
        <v>4494.3999999999996</v>
      </c>
      <c r="I10" s="2">
        <v>42781</v>
      </c>
      <c r="J10" s="2">
        <v>44712</v>
      </c>
      <c r="K10">
        <v>4494.3999999999996</v>
      </c>
    </row>
    <row r="11" spans="1:11" x14ac:dyDescent="0.25">
      <c r="A11" t="str">
        <f>"Z281EBB47F"</f>
        <v>Z281EBB47F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28</v>
      </c>
      <c r="G11" t="s">
        <v>29</v>
      </c>
      <c r="H11">
        <v>3997.4</v>
      </c>
      <c r="I11" s="2">
        <v>42879</v>
      </c>
      <c r="J11" s="2">
        <v>44804</v>
      </c>
      <c r="K11">
        <v>4530.6000000000004</v>
      </c>
    </row>
    <row r="12" spans="1:11" x14ac:dyDescent="0.25">
      <c r="A12" t="str">
        <f>"Z231EDA926"</f>
        <v>Z231EDA926</v>
      </c>
      <c r="B12" t="str">
        <f t="shared" si="0"/>
        <v>06363391001</v>
      </c>
      <c r="C12" t="s">
        <v>16</v>
      </c>
      <c r="D12" t="s">
        <v>39</v>
      </c>
      <c r="E12" t="s">
        <v>18</v>
      </c>
      <c r="F12" s="1" t="s">
        <v>28</v>
      </c>
      <c r="G12" t="s">
        <v>29</v>
      </c>
      <c r="H12">
        <v>36214.400000000001</v>
      </c>
      <c r="I12" s="2">
        <v>42887</v>
      </c>
      <c r="J12" s="2">
        <v>44910</v>
      </c>
      <c r="K12">
        <v>37578.39</v>
      </c>
    </row>
    <row r="13" spans="1:11" x14ac:dyDescent="0.25">
      <c r="A13" t="str">
        <f>"0000000000"</f>
        <v>0000000000</v>
      </c>
      <c r="B13" t="str">
        <f t="shared" si="0"/>
        <v>06363391001</v>
      </c>
      <c r="C13" t="s">
        <v>16</v>
      </c>
      <c r="D13" t="s">
        <v>40</v>
      </c>
      <c r="E13" t="s">
        <v>41</v>
      </c>
      <c r="F13" s="1" t="s">
        <v>42</v>
      </c>
      <c r="G13" t="s">
        <v>43</v>
      </c>
      <c r="H13">
        <v>0</v>
      </c>
      <c r="I13" s="2">
        <v>42880</v>
      </c>
      <c r="K13">
        <v>86817.37</v>
      </c>
    </row>
    <row r="14" spans="1:11" x14ac:dyDescent="0.25">
      <c r="A14" t="str">
        <f>"709973784F"</f>
        <v>709973784F</v>
      </c>
      <c r="B14" t="str">
        <f t="shared" si="0"/>
        <v>06363391001</v>
      </c>
      <c r="C14" t="s">
        <v>16</v>
      </c>
      <c r="D14" t="s">
        <v>44</v>
      </c>
      <c r="E14" t="s">
        <v>18</v>
      </c>
      <c r="F14" s="1" t="s">
        <v>31</v>
      </c>
      <c r="G14" t="s">
        <v>32</v>
      </c>
      <c r="H14">
        <v>0</v>
      </c>
      <c r="I14" s="2">
        <v>42979</v>
      </c>
      <c r="J14" s="2">
        <v>43343</v>
      </c>
      <c r="K14">
        <v>372765.88</v>
      </c>
    </row>
    <row r="15" spans="1:11" x14ac:dyDescent="0.25">
      <c r="A15" t="str">
        <f>"Z8E212228F"</f>
        <v>Z8E212228F</v>
      </c>
      <c r="B15" t="str">
        <f t="shared" si="0"/>
        <v>06363391001</v>
      </c>
      <c r="C15" t="s">
        <v>16</v>
      </c>
      <c r="D15" t="s">
        <v>45</v>
      </c>
      <c r="E15" t="s">
        <v>18</v>
      </c>
      <c r="F15" s="1" t="s">
        <v>28</v>
      </c>
      <c r="G15" t="s">
        <v>29</v>
      </c>
      <c r="H15">
        <v>4815.2</v>
      </c>
      <c r="I15" s="2">
        <v>43074</v>
      </c>
      <c r="J15" s="2">
        <v>44985</v>
      </c>
      <c r="K15">
        <v>4574.4399999999996</v>
      </c>
    </row>
    <row r="16" spans="1:11" x14ac:dyDescent="0.25">
      <c r="A16" t="str">
        <f>"ZCC212219F"</f>
        <v>ZCC212219F</v>
      </c>
      <c r="B16" t="str">
        <f t="shared" si="0"/>
        <v>06363391001</v>
      </c>
      <c r="C16" t="s">
        <v>16</v>
      </c>
      <c r="D16" t="s">
        <v>46</v>
      </c>
      <c r="E16" t="s">
        <v>18</v>
      </c>
      <c r="F16" s="1" t="s">
        <v>47</v>
      </c>
      <c r="G16" t="s">
        <v>48</v>
      </c>
      <c r="H16">
        <v>4242.8</v>
      </c>
      <c r="I16" s="2">
        <v>43074</v>
      </c>
      <c r="J16" s="2">
        <v>44985</v>
      </c>
      <c r="K16">
        <v>4030.47</v>
      </c>
    </row>
    <row r="17" spans="1:11" x14ac:dyDescent="0.25">
      <c r="A17" t="str">
        <f>"73625475FC"</f>
        <v>73625475FC</v>
      </c>
      <c r="B17" t="str">
        <f t="shared" si="0"/>
        <v>06363391001</v>
      </c>
      <c r="C17" t="s">
        <v>16</v>
      </c>
      <c r="D17" t="s">
        <v>49</v>
      </c>
      <c r="E17" t="s">
        <v>18</v>
      </c>
      <c r="F17" s="1" t="s">
        <v>50</v>
      </c>
      <c r="G17" t="s">
        <v>51</v>
      </c>
      <c r="H17">
        <v>6504420.2400000002</v>
      </c>
      <c r="I17" s="2">
        <v>43126</v>
      </c>
      <c r="J17" s="2">
        <v>44217</v>
      </c>
      <c r="K17">
        <v>4492279.78</v>
      </c>
    </row>
    <row r="18" spans="1:11" x14ac:dyDescent="0.25">
      <c r="A18" t="str">
        <f>"ZD2226D3BB"</f>
        <v>ZD2226D3BB</v>
      </c>
      <c r="B18" t="str">
        <f t="shared" si="0"/>
        <v>06363391001</v>
      </c>
      <c r="C18" t="s">
        <v>16</v>
      </c>
      <c r="D18" t="s">
        <v>52</v>
      </c>
      <c r="E18" t="s">
        <v>18</v>
      </c>
      <c r="F18" s="1" t="s">
        <v>47</v>
      </c>
      <c r="G18" t="s">
        <v>48</v>
      </c>
      <c r="H18">
        <v>4242.8</v>
      </c>
      <c r="I18" s="2">
        <v>43152</v>
      </c>
      <c r="J18" s="2">
        <v>44993</v>
      </c>
      <c r="K18">
        <v>4030.47</v>
      </c>
    </row>
    <row r="19" spans="1:11" x14ac:dyDescent="0.25">
      <c r="A19" t="str">
        <f>"ZF822A5160"</f>
        <v>ZF822A5160</v>
      </c>
      <c r="B19" t="str">
        <f t="shared" si="0"/>
        <v>06363391001</v>
      </c>
      <c r="C19" t="s">
        <v>16</v>
      </c>
      <c r="D19" t="s">
        <v>53</v>
      </c>
      <c r="E19" t="s">
        <v>54</v>
      </c>
      <c r="F19" s="1" t="s">
        <v>55</v>
      </c>
      <c r="G19" t="s">
        <v>56</v>
      </c>
      <c r="H19">
        <v>36573.129999999997</v>
      </c>
      <c r="I19" s="2">
        <v>43283</v>
      </c>
      <c r="J19" s="2">
        <v>44013</v>
      </c>
      <c r="K19">
        <v>24842</v>
      </c>
    </row>
    <row r="20" spans="1:11" x14ac:dyDescent="0.25">
      <c r="A20" t="str">
        <f>"Z0A2287D46"</f>
        <v>Z0A2287D46</v>
      </c>
      <c r="B20" t="str">
        <f t="shared" si="0"/>
        <v>06363391001</v>
      </c>
      <c r="C20" t="s">
        <v>16</v>
      </c>
      <c r="D20" t="s">
        <v>57</v>
      </c>
      <c r="E20" t="s">
        <v>18</v>
      </c>
      <c r="F20" s="1" t="s">
        <v>47</v>
      </c>
      <c r="G20" t="s">
        <v>48</v>
      </c>
      <c r="H20">
        <v>23335.4</v>
      </c>
      <c r="I20" s="2">
        <v>43207</v>
      </c>
      <c r="J20" s="2">
        <v>45032</v>
      </c>
      <c r="K20">
        <v>21002.25</v>
      </c>
    </row>
    <row r="21" spans="1:11" x14ac:dyDescent="0.25">
      <c r="A21" t="str">
        <f>"ZC826693E1"</f>
        <v>ZC826693E1</v>
      </c>
      <c r="B21" t="str">
        <f t="shared" si="0"/>
        <v>06363391001</v>
      </c>
      <c r="C21" t="s">
        <v>16</v>
      </c>
      <c r="D21" t="s">
        <v>58</v>
      </c>
      <c r="E21" t="s">
        <v>41</v>
      </c>
      <c r="F21" s="1" t="s">
        <v>59</v>
      </c>
      <c r="G21" t="s">
        <v>60</v>
      </c>
      <c r="H21">
        <v>10900</v>
      </c>
      <c r="I21" s="2">
        <v>43455</v>
      </c>
      <c r="J21" s="2">
        <v>43524</v>
      </c>
      <c r="K21">
        <v>10910</v>
      </c>
    </row>
    <row r="22" spans="1:11" x14ac:dyDescent="0.25">
      <c r="A22" t="str">
        <f>"7312445482"</f>
        <v>7312445482</v>
      </c>
      <c r="B22" t="str">
        <f t="shared" si="0"/>
        <v>06363391001</v>
      </c>
      <c r="C22" t="s">
        <v>16</v>
      </c>
      <c r="D22" t="s">
        <v>61</v>
      </c>
      <c r="E22" t="s">
        <v>18</v>
      </c>
      <c r="F22" s="1" t="s">
        <v>31</v>
      </c>
      <c r="G22" t="s">
        <v>32</v>
      </c>
      <c r="H22">
        <v>0</v>
      </c>
      <c r="I22" s="2">
        <v>43139</v>
      </c>
      <c r="J22" s="2">
        <v>43555</v>
      </c>
      <c r="K22">
        <v>17300.14</v>
      </c>
    </row>
    <row r="23" spans="1:11" x14ac:dyDescent="0.25">
      <c r="A23" t="str">
        <f>"7787752042"</f>
        <v>7787752042</v>
      </c>
      <c r="B23" t="str">
        <f t="shared" si="0"/>
        <v>06363391001</v>
      </c>
      <c r="C23" t="s">
        <v>16</v>
      </c>
      <c r="D23" t="s">
        <v>62</v>
      </c>
      <c r="E23" t="s">
        <v>54</v>
      </c>
      <c r="F23" s="1" t="s">
        <v>63</v>
      </c>
      <c r="G23" t="s">
        <v>64</v>
      </c>
      <c r="H23">
        <v>50000</v>
      </c>
      <c r="I23" s="2">
        <v>43538</v>
      </c>
      <c r="J23" s="2">
        <v>43861</v>
      </c>
      <c r="K23">
        <v>49411.01</v>
      </c>
    </row>
    <row r="24" spans="1:11" x14ac:dyDescent="0.25">
      <c r="A24" t="str">
        <f>"Z3E2772282"</f>
        <v>Z3E2772282</v>
      </c>
      <c r="B24" t="str">
        <f t="shared" si="0"/>
        <v>06363391001</v>
      </c>
      <c r="C24" t="s">
        <v>16</v>
      </c>
      <c r="D24" t="s">
        <v>65</v>
      </c>
      <c r="E24" t="s">
        <v>18</v>
      </c>
      <c r="F24" s="1" t="s">
        <v>28</v>
      </c>
      <c r="G24" t="s">
        <v>29</v>
      </c>
      <c r="H24">
        <v>3828.6</v>
      </c>
      <c r="I24" s="2">
        <v>43530</v>
      </c>
      <c r="J24" s="2">
        <v>43616</v>
      </c>
      <c r="K24">
        <v>2679.88</v>
      </c>
    </row>
    <row r="25" spans="1:11" x14ac:dyDescent="0.25">
      <c r="A25" t="str">
        <f>"Z5529293E2"</f>
        <v>Z5529293E2</v>
      </c>
      <c r="B25" t="str">
        <f t="shared" si="0"/>
        <v>06363391001</v>
      </c>
      <c r="C25" t="s">
        <v>16</v>
      </c>
      <c r="D25" t="s">
        <v>66</v>
      </c>
      <c r="E25" t="s">
        <v>41</v>
      </c>
      <c r="F25" s="1" t="s">
        <v>67</v>
      </c>
      <c r="G25" t="s">
        <v>68</v>
      </c>
      <c r="H25">
        <v>10650</v>
      </c>
      <c r="I25" s="2">
        <v>43663</v>
      </c>
      <c r="J25" s="2">
        <v>43663</v>
      </c>
      <c r="K25">
        <v>10650</v>
      </c>
    </row>
    <row r="26" spans="1:11" x14ac:dyDescent="0.25">
      <c r="A26" t="str">
        <f>"Z5028F5EDD"</f>
        <v>Z5028F5EDD</v>
      </c>
      <c r="B26" t="str">
        <f t="shared" si="0"/>
        <v>06363391001</v>
      </c>
      <c r="C26" t="s">
        <v>16</v>
      </c>
      <c r="D26" t="s">
        <v>69</v>
      </c>
      <c r="E26" t="s">
        <v>54</v>
      </c>
      <c r="F26" s="1" t="s">
        <v>70</v>
      </c>
      <c r="G26" t="s">
        <v>64</v>
      </c>
      <c r="H26">
        <v>34244</v>
      </c>
      <c r="I26" s="2">
        <v>43647</v>
      </c>
      <c r="J26" s="2">
        <v>43769</v>
      </c>
      <c r="K26">
        <v>34241.599999999999</v>
      </c>
    </row>
    <row r="27" spans="1:11" x14ac:dyDescent="0.25">
      <c r="A27" t="str">
        <f>"ZC529961F8"</f>
        <v>ZC529961F8</v>
      </c>
      <c r="B27" t="str">
        <f t="shared" si="0"/>
        <v>06363391001</v>
      </c>
      <c r="C27" t="s">
        <v>16</v>
      </c>
      <c r="D27" t="s">
        <v>71</v>
      </c>
      <c r="E27" t="s">
        <v>54</v>
      </c>
      <c r="F27" s="1" t="s">
        <v>72</v>
      </c>
      <c r="G27" t="s">
        <v>73</v>
      </c>
      <c r="H27">
        <v>35000</v>
      </c>
      <c r="I27" s="2">
        <v>43843</v>
      </c>
      <c r="J27" s="2">
        <v>44469</v>
      </c>
      <c r="K27">
        <v>27162.5</v>
      </c>
    </row>
    <row r="28" spans="1:11" x14ac:dyDescent="0.25">
      <c r="A28" t="str">
        <f>"Z782B9076B"</f>
        <v>Z782B9076B</v>
      </c>
      <c r="B28" t="str">
        <f t="shared" si="0"/>
        <v>06363391001</v>
      </c>
      <c r="C28" t="s">
        <v>16</v>
      </c>
      <c r="D28" t="s">
        <v>74</v>
      </c>
      <c r="E28" t="s">
        <v>18</v>
      </c>
      <c r="F28" s="1" t="s">
        <v>28</v>
      </c>
      <c r="G28" t="s">
        <v>29</v>
      </c>
      <c r="H28">
        <v>6381</v>
      </c>
      <c r="I28" s="2">
        <v>43846</v>
      </c>
      <c r="J28" s="2">
        <v>43889</v>
      </c>
      <c r="K28">
        <v>3190.4</v>
      </c>
    </row>
    <row r="29" spans="1:11" x14ac:dyDescent="0.25">
      <c r="A29" t="str">
        <f>"Z972C31E7C"</f>
        <v>Z972C31E7C</v>
      </c>
      <c r="B29" t="str">
        <f t="shared" si="0"/>
        <v>06363391001</v>
      </c>
      <c r="C29" t="s">
        <v>16</v>
      </c>
      <c r="D29" t="s">
        <v>75</v>
      </c>
      <c r="E29" t="s">
        <v>41</v>
      </c>
      <c r="F29" s="1" t="s">
        <v>76</v>
      </c>
      <c r="G29" t="s">
        <v>77</v>
      </c>
      <c r="H29">
        <v>8200</v>
      </c>
      <c r="I29" s="2">
        <v>43922</v>
      </c>
      <c r="J29" s="2">
        <v>44561</v>
      </c>
      <c r="K29">
        <v>6408</v>
      </c>
    </row>
    <row r="30" spans="1:11" x14ac:dyDescent="0.25">
      <c r="A30" t="str">
        <f>"Z212B9087B"</f>
        <v>Z212B9087B</v>
      </c>
      <c r="B30" t="str">
        <f t="shared" si="0"/>
        <v>06363391001</v>
      </c>
      <c r="C30" t="s">
        <v>16</v>
      </c>
      <c r="D30" t="s">
        <v>78</v>
      </c>
      <c r="E30" t="s">
        <v>18</v>
      </c>
      <c r="F30" s="1" t="s">
        <v>28</v>
      </c>
      <c r="G30" t="s">
        <v>29</v>
      </c>
      <c r="H30">
        <v>4433</v>
      </c>
      <c r="I30" s="2">
        <v>43846</v>
      </c>
      <c r="J30" s="2">
        <v>45700</v>
      </c>
      <c r="K30">
        <v>2438.15</v>
      </c>
    </row>
    <row r="31" spans="1:11" x14ac:dyDescent="0.25">
      <c r="A31" t="str">
        <f>"825922828F"</f>
        <v>825922828F</v>
      </c>
      <c r="B31" t="str">
        <f t="shared" si="0"/>
        <v>06363391001</v>
      </c>
      <c r="C31" t="s">
        <v>16</v>
      </c>
      <c r="D31" t="s">
        <v>79</v>
      </c>
      <c r="E31" t="s">
        <v>18</v>
      </c>
      <c r="F31" s="1" t="s">
        <v>80</v>
      </c>
      <c r="G31" t="s">
        <v>81</v>
      </c>
      <c r="H31">
        <v>0</v>
      </c>
      <c r="I31" s="2">
        <v>43983</v>
      </c>
      <c r="J31" s="2">
        <v>44347</v>
      </c>
      <c r="K31">
        <v>846613.88</v>
      </c>
    </row>
    <row r="32" spans="1:11" x14ac:dyDescent="0.25">
      <c r="A32" t="str">
        <f>"8381484B64"</f>
        <v>8381484B64</v>
      </c>
      <c r="B32" t="str">
        <f t="shared" si="0"/>
        <v>06363391001</v>
      </c>
      <c r="C32" t="s">
        <v>16</v>
      </c>
      <c r="D32" t="s">
        <v>82</v>
      </c>
      <c r="E32" t="s">
        <v>18</v>
      </c>
      <c r="F32" s="1" t="s">
        <v>83</v>
      </c>
      <c r="G32" s="1" t="s">
        <v>83</v>
      </c>
      <c r="H32">
        <v>88742.71</v>
      </c>
      <c r="I32" s="2">
        <v>44044</v>
      </c>
      <c r="J32" s="2">
        <v>45138</v>
      </c>
      <c r="K32">
        <v>49703.15</v>
      </c>
    </row>
    <row r="33" spans="1:11" x14ac:dyDescent="0.25">
      <c r="A33" t="str">
        <f>"Z2E2E562DF"</f>
        <v>Z2E2E562DF</v>
      </c>
      <c r="B33" t="str">
        <f t="shared" si="0"/>
        <v>06363391001</v>
      </c>
      <c r="C33" t="s">
        <v>16</v>
      </c>
      <c r="D33" t="s">
        <v>84</v>
      </c>
      <c r="E33" t="s">
        <v>41</v>
      </c>
      <c r="F33" s="1" t="s">
        <v>28</v>
      </c>
      <c r="G33" t="s">
        <v>29</v>
      </c>
      <c r="H33">
        <v>424</v>
      </c>
      <c r="I33" s="2">
        <v>44091</v>
      </c>
      <c r="J33" s="2">
        <v>44455</v>
      </c>
      <c r="K33">
        <v>616.67999999999995</v>
      </c>
    </row>
    <row r="34" spans="1:11" x14ac:dyDescent="0.25">
      <c r="A34" t="str">
        <f>"ZD02E49E52"</f>
        <v>ZD02E49E52</v>
      </c>
      <c r="B34" t="str">
        <f t="shared" si="0"/>
        <v>06363391001</v>
      </c>
      <c r="C34" t="s">
        <v>16</v>
      </c>
      <c r="D34" t="s">
        <v>85</v>
      </c>
      <c r="E34" t="s">
        <v>41</v>
      </c>
      <c r="F34" s="1" t="s">
        <v>28</v>
      </c>
      <c r="G34" t="s">
        <v>29</v>
      </c>
      <c r="H34">
        <v>424</v>
      </c>
      <c r="I34" s="2">
        <v>44091</v>
      </c>
      <c r="J34" s="2">
        <v>44456</v>
      </c>
      <c r="K34">
        <v>586.79999999999995</v>
      </c>
    </row>
    <row r="35" spans="1:11" x14ac:dyDescent="0.25">
      <c r="A35" t="str">
        <f>"ZE22E72E34"</f>
        <v>ZE22E72E34</v>
      </c>
      <c r="B35" t="str">
        <f t="shared" ref="B35:B66" si="1">"06363391001"</f>
        <v>06363391001</v>
      </c>
      <c r="C35" t="s">
        <v>16</v>
      </c>
      <c r="D35" t="s">
        <v>86</v>
      </c>
      <c r="E35" t="s">
        <v>41</v>
      </c>
      <c r="F35" s="1" t="s">
        <v>28</v>
      </c>
      <c r="G35" t="s">
        <v>29</v>
      </c>
      <c r="H35">
        <v>276</v>
      </c>
      <c r="I35" s="2">
        <v>44097</v>
      </c>
      <c r="J35" s="2">
        <v>44462</v>
      </c>
      <c r="K35">
        <v>278.85000000000002</v>
      </c>
    </row>
    <row r="36" spans="1:11" x14ac:dyDescent="0.25">
      <c r="A36" t="str">
        <f>"8390461B72"</f>
        <v>8390461B72</v>
      </c>
      <c r="B36" t="str">
        <f t="shared" si="1"/>
        <v>06363391001</v>
      </c>
      <c r="C36" t="s">
        <v>16</v>
      </c>
      <c r="D36" t="s">
        <v>87</v>
      </c>
      <c r="E36" t="s">
        <v>18</v>
      </c>
      <c r="F36" s="1" t="s">
        <v>88</v>
      </c>
      <c r="G36" t="s">
        <v>89</v>
      </c>
      <c r="H36">
        <v>382919.93</v>
      </c>
      <c r="I36" s="2">
        <v>44075</v>
      </c>
      <c r="J36" s="2">
        <v>45169</v>
      </c>
      <c r="K36">
        <v>152232.70000000001</v>
      </c>
    </row>
    <row r="37" spans="1:11" x14ac:dyDescent="0.25">
      <c r="A37" t="str">
        <f>"ZE82EEE67C"</f>
        <v>ZE82EEE67C</v>
      </c>
      <c r="B37" t="str">
        <f t="shared" si="1"/>
        <v>06363391001</v>
      </c>
      <c r="C37" t="s">
        <v>16</v>
      </c>
      <c r="D37" t="s">
        <v>90</v>
      </c>
      <c r="E37" t="s">
        <v>41</v>
      </c>
      <c r="F37" s="1" t="s">
        <v>28</v>
      </c>
      <c r="G37" t="s">
        <v>29</v>
      </c>
      <c r="H37">
        <v>424</v>
      </c>
      <c r="I37" s="2">
        <v>44130</v>
      </c>
      <c r="J37" s="2">
        <v>44495</v>
      </c>
      <c r="K37">
        <v>518.53</v>
      </c>
    </row>
    <row r="38" spans="1:11" x14ac:dyDescent="0.25">
      <c r="A38" t="str">
        <f>"Z542EEE6CB"</f>
        <v>Z542EEE6CB</v>
      </c>
      <c r="B38" t="str">
        <f t="shared" si="1"/>
        <v>06363391001</v>
      </c>
      <c r="C38" t="s">
        <v>16</v>
      </c>
      <c r="D38" t="s">
        <v>91</v>
      </c>
      <c r="E38" t="s">
        <v>41</v>
      </c>
      <c r="F38" s="1" t="s">
        <v>28</v>
      </c>
      <c r="G38" t="s">
        <v>29</v>
      </c>
      <c r="H38">
        <v>848</v>
      </c>
      <c r="I38" s="2">
        <v>44130</v>
      </c>
      <c r="J38" s="2">
        <v>44495</v>
      </c>
      <c r="K38">
        <v>998.31</v>
      </c>
    </row>
    <row r="39" spans="1:11" x14ac:dyDescent="0.25">
      <c r="A39" t="str">
        <f>"Z662F0A6D1"</f>
        <v>Z662F0A6D1</v>
      </c>
      <c r="B39" t="str">
        <f t="shared" si="1"/>
        <v>06363391001</v>
      </c>
      <c r="C39" t="s">
        <v>16</v>
      </c>
      <c r="D39" t="s">
        <v>92</v>
      </c>
      <c r="E39" t="s">
        <v>41</v>
      </c>
      <c r="F39" s="1" t="s">
        <v>28</v>
      </c>
      <c r="G39" t="s">
        <v>29</v>
      </c>
      <c r="H39">
        <v>1380</v>
      </c>
      <c r="I39" s="2">
        <v>44137</v>
      </c>
      <c r="J39" s="2">
        <v>44502</v>
      </c>
      <c r="K39">
        <v>1394.65</v>
      </c>
    </row>
    <row r="40" spans="1:11" x14ac:dyDescent="0.25">
      <c r="A40" t="str">
        <f>"ZEB2F0A75E"</f>
        <v>ZEB2F0A75E</v>
      </c>
      <c r="B40" t="str">
        <f t="shared" si="1"/>
        <v>06363391001</v>
      </c>
      <c r="C40" t="s">
        <v>16</v>
      </c>
      <c r="D40" t="s">
        <v>93</v>
      </c>
      <c r="E40" t="s">
        <v>41</v>
      </c>
      <c r="F40" s="1" t="s">
        <v>28</v>
      </c>
      <c r="G40" t="s">
        <v>29</v>
      </c>
      <c r="H40">
        <v>636</v>
      </c>
      <c r="I40" s="2">
        <v>44137</v>
      </c>
      <c r="J40" s="2">
        <v>44502</v>
      </c>
      <c r="K40">
        <v>675.76</v>
      </c>
    </row>
    <row r="41" spans="1:11" x14ac:dyDescent="0.25">
      <c r="A41" t="str">
        <f>"Z452F0A7BA"</f>
        <v>Z452F0A7BA</v>
      </c>
      <c r="B41" t="str">
        <f t="shared" si="1"/>
        <v>06363391001</v>
      </c>
      <c r="C41" t="s">
        <v>16</v>
      </c>
      <c r="D41" t="s">
        <v>94</v>
      </c>
      <c r="E41" t="s">
        <v>41</v>
      </c>
      <c r="F41" s="1" t="s">
        <v>28</v>
      </c>
      <c r="G41" t="s">
        <v>29</v>
      </c>
      <c r="H41">
        <v>424</v>
      </c>
      <c r="I41" s="2">
        <v>44137</v>
      </c>
      <c r="J41" s="2">
        <v>44502</v>
      </c>
      <c r="K41">
        <v>458.39</v>
      </c>
    </row>
    <row r="42" spans="1:11" x14ac:dyDescent="0.25">
      <c r="A42" t="str">
        <f>"ZC32F0A85A"</f>
        <v>ZC32F0A85A</v>
      </c>
      <c r="B42" t="str">
        <f t="shared" si="1"/>
        <v>06363391001</v>
      </c>
      <c r="C42" t="s">
        <v>16</v>
      </c>
      <c r="D42" t="s">
        <v>95</v>
      </c>
      <c r="E42" t="s">
        <v>41</v>
      </c>
      <c r="F42" s="1" t="s">
        <v>28</v>
      </c>
      <c r="G42" t="s">
        <v>29</v>
      </c>
      <c r="H42">
        <v>212</v>
      </c>
      <c r="I42" s="2">
        <v>44137</v>
      </c>
      <c r="J42" s="2">
        <v>44502</v>
      </c>
      <c r="K42">
        <v>271.52999999999997</v>
      </c>
    </row>
    <row r="43" spans="1:11" x14ac:dyDescent="0.25">
      <c r="A43" t="str">
        <f>"Z5E2F0AC81"</f>
        <v>Z5E2F0AC81</v>
      </c>
      <c r="B43" t="str">
        <f t="shared" si="1"/>
        <v>06363391001</v>
      </c>
      <c r="C43" t="s">
        <v>16</v>
      </c>
      <c r="D43" t="s">
        <v>96</v>
      </c>
      <c r="E43" t="s">
        <v>41</v>
      </c>
      <c r="F43" s="1" t="s">
        <v>28</v>
      </c>
      <c r="G43" t="s">
        <v>29</v>
      </c>
      <c r="H43">
        <v>552</v>
      </c>
      <c r="I43" s="2">
        <v>44137</v>
      </c>
      <c r="J43" s="2">
        <v>44502</v>
      </c>
      <c r="K43">
        <v>565.30999999999995</v>
      </c>
    </row>
    <row r="44" spans="1:11" x14ac:dyDescent="0.25">
      <c r="A44" t="str">
        <f>"Z952F4378E"</f>
        <v>Z952F4378E</v>
      </c>
      <c r="B44" t="str">
        <f t="shared" si="1"/>
        <v>06363391001</v>
      </c>
      <c r="C44" t="s">
        <v>16</v>
      </c>
      <c r="D44" t="s">
        <v>97</v>
      </c>
      <c r="E44" t="s">
        <v>41</v>
      </c>
      <c r="F44" s="1" t="s">
        <v>28</v>
      </c>
      <c r="G44" t="s">
        <v>29</v>
      </c>
      <c r="H44">
        <v>212</v>
      </c>
      <c r="I44" s="2">
        <v>44152</v>
      </c>
      <c r="J44" s="2">
        <v>44517</v>
      </c>
      <c r="K44">
        <v>266.58999999999997</v>
      </c>
    </row>
    <row r="45" spans="1:11" x14ac:dyDescent="0.25">
      <c r="A45" t="str">
        <f>"Z172F434F8"</f>
        <v>Z172F434F8</v>
      </c>
      <c r="B45" t="str">
        <f t="shared" si="1"/>
        <v>06363391001</v>
      </c>
      <c r="C45" t="s">
        <v>16</v>
      </c>
      <c r="D45" t="s">
        <v>98</v>
      </c>
      <c r="E45" t="s">
        <v>41</v>
      </c>
      <c r="F45" s="1" t="s">
        <v>28</v>
      </c>
      <c r="G45" t="s">
        <v>29</v>
      </c>
      <c r="H45">
        <v>276</v>
      </c>
      <c r="I45" s="2">
        <v>44152</v>
      </c>
      <c r="J45" s="2">
        <v>44517</v>
      </c>
      <c r="K45">
        <v>280.17</v>
      </c>
    </row>
    <row r="46" spans="1:11" x14ac:dyDescent="0.25">
      <c r="A46" t="str">
        <f>"8550565574"</f>
        <v>8550565574</v>
      </c>
      <c r="B46" t="str">
        <f t="shared" si="1"/>
        <v>06363391001</v>
      </c>
      <c r="C46" t="s">
        <v>16</v>
      </c>
      <c r="D46" t="s">
        <v>99</v>
      </c>
      <c r="E46" t="s">
        <v>18</v>
      </c>
      <c r="F46" s="1" t="s">
        <v>50</v>
      </c>
      <c r="G46" t="s">
        <v>51</v>
      </c>
      <c r="H46">
        <v>1606500</v>
      </c>
      <c r="I46" s="2">
        <v>44197</v>
      </c>
      <c r="J46" s="2">
        <v>44926</v>
      </c>
      <c r="K46">
        <v>1582526.03</v>
      </c>
    </row>
    <row r="47" spans="1:11" x14ac:dyDescent="0.25">
      <c r="A47" t="str">
        <f>"8537213B07"</f>
        <v>8537213B07</v>
      </c>
      <c r="B47" t="str">
        <f t="shared" si="1"/>
        <v>06363391001</v>
      </c>
      <c r="C47" t="s">
        <v>16</v>
      </c>
      <c r="D47" t="s">
        <v>100</v>
      </c>
      <c r="E47" t="s">
        <v>54</v>
      </c>
      <c r="F47" s="1" t="s">
        <v>101</v>
      </c>
      <c r="G47" t="s">
        <v>102</v>
      </c>
      <c r="H47">
        <v>42500</v>
      </c>
      <c r="I47" s="2">
        <v>44210</v>
      </c>
      <c r="J47" s="2">
        <v>44390</v>
      </c>
      <c r="K47">
        <v>42500</v>
      </c>
    </row>
    <row r="48" spans="1:11" x14ac:dyDescent="0.25">
      <c r="A48" t="str">
        <f>"Z57305A0B9"</f>
        <v>Z57305A0B9</v>
      </c>
      <c r="B48" t="str">
        <f t="shared" si="1"/>
        <v>06363391001</v>
      </c>
      <c r="C48" t="s">
        <v>16</v>
      </c>
      <c r="D48" t="s">
        <v>103</v>
      </c>
      <c r="E48" t="s">
        <v>41</v>
      </c>
      <c r="F48" s="1" t="s">
        <v>104</v>
      </c>
      <c r="G48" t="s">
        <v>105</v>
      </c>
      <c r="H48">
        <v>32982</v>
      </c>
      <c r="I48" s="2">
        <v>44228</v>
      </c>
      <c r="J48" s="2">
        <v>44561</v>
      </c>
      <c r="K48">
        <v>32637</v>
      </c>
    </row>
    <row r="49" spans="1:11" x14ac:dyDescent="0.25">
      <c r="A49" t="str">
        <f>"8653643C1A"</f>
        <v>8653643C1A</v>
      </c>
      <c r="B49" t="str">
        <f t="shared" si="1"/>
        <v>06363391001</v>
      </c>
      <c r="C49" t="s">
        <v>16</v>
      </c>
      <c r="D49" t="s">
        <v>106</v>
      </c>
      <c r="E49" t="s">
        <v>18</v>
      </c>
      <c r="F49" s="1" t="s">
        <v>107</v>
      </c>
      <c r="G49" t="s">
        <v>108</v>
      </c>
      <c r="H49">
        <v>699675.66</v>
      </c>
      <c r="I49" s="2">
        <v>44258</v>
      </c>
      <c r="J49" s="2">
        <v>45716</v>
      </c>
      <c r="K49">
        <v>204211.55</v>
      </c>
    </row>
    <row r="50" spans="1:11" x14ac:dyDescent="0.25">
      <c r="A50" t="str">
        <f>"Z48309B0E1"</f>
        <v>Z48309B0E1</v>
      </c>
      <c r="B50" t="str">
        <f t="shared" si="1"/>
        <v>06363391001</v>
      </c>
      <c r="C50" t="s">
        <v>16</v>
      </c>
      <c r="D50" t="s">
        <v>109</v>
      </c>
      <c r="E50" t="s">
        <v>54</v>
      </c>
      <c r="F50" s="1" t="s">
        <v>110</v>
      </c>
      <c r="G50" t="s">
        <v>111</v>
      </c>
      <c r="H50">
        <v>3500</v>
      </c>
      <c r="I50" s="2">
        <v>44293</v>
      </c>
      <c r="J50" s="2">
        <v>45022</v>
      </c>
      <c r="K50">
        <v>1340.21</v>
      </c>
    </row>
    <row r="51" spans="1:11" x14ac:dyDescent="0.25">
      <c r="A51" t="str">
        <f>"8599725D8F"</f>
        <v>8599725D8F</v>
      </c>
      <c r="B51" t="str">
        <f t="shared" si="1"/>
        <v>06363391001</v>
      </c>
      <c r="C51" t="s">
        <v>16</v>
      </c>
      <c r="D51" t="s">
        <v>112</v>
      </c>
      <c r="E51" t="s">
        <v>54</v>
      </c>
      <c r="F51" s="1" t="s">
        <v>113</v>
      </c>
      <c r="G51" t="s">
        <v>114</v>
      </c>
      <c r="H51">
        <v>41763.599999999999</v>
      </c>
      <c r="I51" s="2">
        <v>44302</v>
      </c>
      <c r="J51" s="2">
        <v>44666</v>
      </c>
      <c r="K51">
        <v>39803.32</v>
      </c>
    </row>
    <row r="52" spans="1:11" x14ac:dyDescent="0.25">
      <c r="A52" t="str">
        <f>"ZE230CDE04"</f>
        <v>ZE230CDE04</v>
      </c>
      <c r="B52" t="str">
        <f t="shared" si="1"/>
        <v>06363391001</v>
      </c>
      <c r="C52" t="s">
        <v>16</v>
      </c>
      <c r="D52" t="s">
        <v>115</v>
      </c>
      <c r="E52" t="s">
        <v>54</v>
      </c>
      <c r="F52" s="1" t="s">
        <v>116</v>
      </c>
      <c r="G52" t="s">
        <v>117</v>
      </c>
      <c r="H52">
        <v>37400</v>
      </c>
      <c r="I52" s="2">
        <v>44307</v>
      </c>
      <c r="J52" s="2">
        <v>44671</v>
      </c>
      <c r="K52">
        <v>37400</v>
      </c>
    </row>
    <row r="53" spans="1:11" x14ac:dyDescent="0.25">
      <c r="A53" t="str">
        <f>"ZE330A281D"</f>
        <v>ZE330A281D</v>
      </c>
      <c r="B53" t="str">
        <f t="shared" si="1"/>
        <v>06363391001</v>
      </c>
      <c r="C53" t="s">
        <v>16</v>
      </c>
      <c r="D53" t="s">
        <v>118</v>
      </c>
      <c r="E53" t="s">
        <v>54</v>
      </c>
      <c r="F53" s="1" t="s">
        <v>119</v>
      </c>
      <c r="G53" t="s">
        <v>120</v>
      </c>
      <c r="H53">
        <v>39877.730000000003</v>
      </c>
      <c r="I53" s="2">
        <v>44317</v>
      </c>
      <c r="J53" s="2">
        <v>44499</v>
      </c>
      <c r="K53">
        <v>33452.769999999997</v>
      </c>
    </row>
    <row r="54" spans="1:11" x14ac:dyDescent="0.25">
      <c r="A54" t="str">
        <f>"85980653B2"</f>
        <v>85980653B2</v>
      </c>
      <c r="B54" t="str">
        <f t="shared" si="1"/>
        <v>06363391001</v>
      </c>
      <c r="C54" t="s">
        <v>16</v>
      </c>
      <c r="D54" t="s">
        <v>121</v>
      </c>
      <c r="E54" t="s">
        <v>18</v>
      </c>
      <c r="F54" s="1" t="s">
        <v>122</v>
      </c>
      <c r="G54" t="s">
        <v>123</v>
      </c>
      <c r="H54">
        <v>0</v>
      </c>
      <c r="I54" s="2">
        <v>44287</v>
      </c>
      <c r="J54" s="2">
        <v>44651</v>
      </c>
      <c r="K54">
        <v>136562.54</v>
      </c>
    </row>
    <row r="55" spans="1:11" x14ac:dyDescent="0.25">
      <c r="A55" t="str">
        <f>"867719362F"</f>
        <v>867719362F</v>
      </c>
      <c r="B55" t="str">
        <f t="shared" si="1"/>
        <v>06363391001</v>
      </c>
      <c r="C55" t="s">
        <v>16</v>
      </c>
      <c r="D55" t="s">
        <v>124</v>
      </c>
      <c r="E55" t="s">
        <v>18</v>
      </c>
      <c r="F55" s="1" t="s">
        <v>80</v>
      </c>
      <c r="G55" t="s">
        <v>81</v>
      </c>
      <c r="H55">
        <v>0</v>
      </c>
      <c r="I55" s="2">
        <v>44348</v>
      </c>
      <c r="J55" s="2">
        <v>44712</v>
      </c>
      <c r="K55">
        <v>1612292.33</v>
      </c>
    </row>
    <row r="56" spans="1:11" x14ac:dyDescent="0.25">
      <c r="A56" t="str">
        <f>"Z8A3146F3C"</f>
        <v>Z8A3146F3C</v>
      </c>
      <c r="B56" t="str">
        <f t="shared" si="1"/>
        <v>06363391001</v>
      </c>
      <c r="C56" t="s">
        <v>16</v>
      </c>
      <c r="D56" t="s">
        <v>125</v>
      </c>
      <c r="E56" t="s">
        <v>54</v>
      </c>
      <c r="F56" s="1" t="s">
        <v>126</v>
      </c>
      <c r="G56" t="s">
        <v>127</v>
      </c>
      <c r="H56">
        <v>5900</v>
      </c>
      <c r="I56" s="2">
        <v>44357</v>
      </c>
      <c r="J56" s="2">
        <v>44561</v>
      </c>
      <c r="K56">
        <v>5900</v>
      </c>
    </row>
    <row r="57" spans="1:11" x14ac:dyDescent="0.25">
      <c r="A57" t="str">
        <f>"ZD13157391"</f>
        <v>ZD13157391</v>
      </c>
      <c r="B57" t="str">
        <f t="shared" si="1"/>
        <v>06363391001</v>
      </c>
      <c r="C57" t="s">
        <v>16</v>
      </c>
      <c r="D57" t="s">
        <v>128</v>
      </c>
      <c r="E57" t="s">
        <v>18</v>
      </c>
      <c r="F57" s="1" t="s">
        <v>129</v>
      </c>
      <c r="G57" t="s">
        <v>130</v>
      </c>
      <c r="H57">
        <v>1569</v>
      </c>
      <c r="I57" s="2">
        <v>44299</v>
      </c>
      <c r="J57" s="2">
        <v>46153</v>
      </c>
      <c r="K57">
        <v>235.35</v>
      </c>
    </row>
    <row r="58" spans="1:11" x14ac:dyDescent="0.25">
      <c r="A58" t="str">
        <f>"Z8231C2E87"</f>
        <v>Z8231C2E87</v>
      </c>
      <c r="B58" t="str">
        <f t="shared" si="1"/>
        <v>06363391001</v>
      </c>
      <c r="C58" t="s">
        <v>16</v>
      </c>
      <c r="D58" t="s">
        <v>131</v>
      </c>
      <c r="E58" t="s">
        <v>18</v>
      </c>
      <c r="F58" s="1" t="s">
        <v>129</v>
      </c>
      <c r="G58" t="s">
        <v>130</v>
      </c>
      <c r="H58">
        <v>3138</v>
      </c>
      <c r="I58" s="2">
        <v>44333</v>
      </c>
      <c r="J58" s="2">
        <v>46194</v>
      </c>
      <c r="K58">
        <v>784.5</v>
      </c>
    </row>
    <row r="59" spans="1:11" x14ac:dyDescent="0.25">
      <c r="A59" t="str">
        <f>"ZEC31E5C8D"</f>
        <v>ZEC31E5C8D</v>
      </c>
      <c r="B59" t="str">
        <f t="shared" si="1"/>
        <v>06363391001</v>
      </c>
      <c r="C59" t="s">
        <v>16</v>
      </c>
      <c r="D59" t="s">
        <v>132</v>
      </c>
      <c r="E59" t="s">
        <v>18</v>
      </c>
      <c r="F59" s="1" t="s">
        <v>129</v>
      </c>
      <c r="G59" t="s">
        <v>130</v>
      </c>
      <c r="H59">
        <v>1569</v>
      </c>
      <c r="I59" s="2">
        <v>44342</v>
      </c>
      <c r="J59" s="2">
        <v>46201</v>
      </c>
      <c r="K59">
        <v>156.9</v>
      </c>
    </row>
    <row r="60" spans="1:11" x14ac:dyDescent="0.25">
      <c r="A60" t="str">
        <f>"Z5231E5C39"</f>
        <v>Z5231E5C39</v>
      </c>
      <c r="B60" t="str">
        <f t="shared" si="1"/>
        <v>06363391001</v>
      </c>
      <c r="C60" t="s">
        <v>16</v>
      </c>
      <c r="D60" t="s">
        <v>133</v>
      </c>
      <c r="E60" t="s">
        <v>18</v>
      </c>
      <c r="F60" s="1" t="s">
        <v>28</v>
      </c>
      <c r="G60" t="s">
        <v>29</v>
      </c>
      <c r="H60">
        <v>2009</v>
      </c>
      <c r="I60" s="2">
        <v>44342</v>
      </c>
      <c r="J60" s="2">
        <v>46202</v>
      </c>
      <c r="K60">
        <v>502.25</v>
      </c>
    </row>
    <row r="61" spans="1:11" x14ac:dyDescent="0.25">
      <c r="A61" t="str">
        <f>"Z083264684"</f>
        <v>Z083264684</v>
      </c>
      <c r="B61" t="str">
        <f t="shared" si="1"/>
        <v>06363391001</v>
      </c>
      <c r="C61" t="s">
        <v>16</v>
      </c>
      <c r="D61" t="s">
        <v>134</v>
      </c>
      <c r="E61" t="s">
        <v>41</v>
      </c>
      <c r="F61" s="1" t="s">
        <v>67</v>
      </c>
      <c r="G61" t="s">
        <v>68</v>
      </c>
      <c r="H61">
        <v>10106</v>
      </c>
      <c r="I61" s="2">
        <v>44390</v>
      </c>
      <c r="J61" s="2">
        <v>44472</v>
      </c>
      <c r="K61">
        <v>10106</v>
      </c>
    </row>
    <row r="62" spans="1:11" x14ac:dyDescent="0.25">
      <c r="A62" t="str">
        <f>"Z8D31AB221"</f>
        <v>Z8D31AB221</v>
      </c>
      <c r="B62" t="str">
        <f t="shared" si="1"/>
        <v>06363391001</v>
      </c>
      <c r="C62" t="s">
        <v>16</v>
      </c>
      <c r="D62" t="s">
        <v>135</v>
      </c>
      <c r="E62" t="s">
        <v>54</v>
      </c>
      <c r="F62" s="1" t="s">
        <v>136</v>
      </c>
      <c r="G62" t="s">
        <v>68</v>
      </c>
      <c r="H62">
        <v>46774.66</v>
      </c>
      <c r="I62" s="2">
        <v>44425</v>
      </c>
      <c r="J62" s="2">
        <v>44506</v>
      </c>
      <c r="K62">
        <v>22985.47</v>
      </c>
    </row>
    <row r="63" spans="1:11" x14ac:dyDescent="0.25">
      <c r="A63" t="str">
        <f>"ZB232C8857"</f>
        <v>ZB232C8857</v>
      </c>
      <c r="B63" t="str">
        <f t="shared" si="1"/>
        <v>06363391001</v>
      </c>
      <c r="C63" t="s">
        <v>16</v>
      </c>
      <c r="D63" t="s">
        <v>137</v>
      </c>
      <c r="E63" t="s">
        <v>18</v>
      </c>
      <c r="F63" s="1" t="s">
        <v>129</v>
      </c>
      <c r="G63" t="s">
        <v>130</v>
      </c>
      <c r="H63">
        <v>1569</v>
      </c>
      <c r="I63" s="2">
        <v>44425</v>
      </c>
      <c r="J63" s="2">
        <v>46286</v>
      </c>
      <c r="K63">
        <v>235.35</v>
      </c>
    </row>
    <row r="64" spans="1:11" x14ac:dyDescent="0.25">
      <c r="A64" t="str">
        <f>"ZBA32C8889"</f>
        <v>ZBA32C8889</v>
      </c>
      <c r="B64" t="str">
        <f t="shared" si="1"/>
        <v>06363391001</v>
      </c>
      <c r="C64" t="s">
        <v>16</v>
      </c>
      <c r="D64" t="s">
        <v>138</v>
      </c>
      <c r="E64" t="s">
        <v>18</v>
      </c>
      <c r="F64" s="1" t="s">
        <v>129</v>
      </c>
      <c r="G64" t="s">
        <v>130</v>
      </c>
      <c r="H64">
        <v>1569</v>
      </c>
      <c r="I64" s="2">
        <v>44425</v>
      </c>
      <c r="J64" s="2">
        <v>46286</v>
      </c>
      <c r="K64">
        <v>235.35</v>
      </c>
    </row>
    <row r="65" spans="1:11" x14ac:dyDescent="0.25">
      <c r="A65" t="str">
        <f>"Z5B32C886C"</f>
        <v>Z5B32C886C</v>
      </c>
      <c r="B65" t="str">
        <f t="shared" si="1"/>
        <v>06363391001</v>
      </c>
      <c r="C65" t="s">
        <v>16</v>
      </c>
      <c r="D65" t="s">
        <v>139</v>
      </c>
      <c r="E65" t="s">
        <v>18</v>
      </c>
      <c r="F65" s="1" t="s">
        <v>129</v>
      </c>
      <c r="G65" t="s">
        <v>130</v>
      </c>
      <c r="H65">
        <v>1569</v>
      </c>
      <c r="I65" s="2">
        <v>44425</v>
      </c>
      <c r="J65" s="2">
        <v>46282</v>
      </c>
      <c r="K65">
        <v>313.8</v>
      </c>
    </row>
    <row r="66" spans="1:11" x14ac:dyDescent="0.25">
      <c r="A66" t="str">
        <f>"ZCC32C887C"</f>
        <v>ZCC32C887C</v>
      </c>
      <c r="B66" t="str">
        <f t="shared" si="1"/>
        <v>06363391001</v>
      </c>
      <c r="C66" t="s">
        <v>16</v>
      </c>
      <c r="D66" t="s">
        <v>140</v>
      </c>
      <c r="E66" t="s">
        <v>18</v>
      </c>
      <c r="F66" s="1" t="s">
        <v>129</v>
      </c>
      <c r="G66" t="s">
        <v>130</v>
      </c>
      <c r="H66">
        <v>4707</v>
      </c>
      <c r="I66" s="2">
        <v>44425</v>
      </c>
      <c r="J66" s="2">
        <v>46294</v>
      </c>
      <c r="K66">
        <v>941.4</v>
      </c>
    </row>
    <row r="67" spans="1:11" x14ac:dyDescent="0.25">
      <c r="A67" t="str">
        <f>"8609415A01"</f>
        <v>8609415A01</v>
      </c>
      <c r="B67" t="str">
        <f t="shared" ref="B67:B98" si="2">"06363391001"</f>
        <v>06363391001</v>
      </c>
      <c r="C67" t="s">
        <v>16</v>
      </c>
      <c r="D67" t="s">
        <v>141</v>
      </c>
      <c r="E67" t="s">
        <v>18</v>
      </c>
      <c r="F67" s="1" t="s">
        <v>142</v>
      </c>
      <c r="G67" t="s">
        <v>143</v>
      </c>
      <c r="H67">
        <v>92459.73</v>
      </c>
      <c r="I67" s="2">
        <v>44222</v>
      </c>
      <c r="J67" s="2">
        <v>44959</v>
      </c>
      <c r="K67">
        <v>45502.84</v>
      </c>
    </row>
    <row r="68" spans="1:11" x14ac:dyDescent="0.25">
      <c r="A68" t="str">
        <f>"Z99328462F"</f>
        <v>Z99328462F</v>
      </c>
      <c r="B68" t="str">
        <f t="shared" si="2"/>
        <v>06363391001</v>
      </c>
      <c r="C68" t="s">
        <v>16</v>
      </c>
      <c r="D68" t="s">
        <v>144</v>
      </c>
      <c r="E68" t="s">
        <v>41</v>
      </c>
      <c r="F68" s="1" t="s">
        <v>145</v>
      </c>
      <c r="G68" t="s">
        <v>146</v>
      </c>
      <c r="H68">
        <v>14819.28</v>
      </c>
      <c r="I68" s="2">
        <v>44396</v>
      </c>
      <c r="J68" s="2">
        <v>44484</v>
      </c>
      <c r="K68">
        <v>14819.28</v>
      </c>
    </row>
    <row r="69" spans="1:11" x14ac:dyDescent="0.25">
      <c r="A69" t="str">
        <f>"Z9A330B572"</f>
        <v>Z9A330B572</v>
      </c>
      <c r="B69" t="str">
        <f t="shared" si="2"/>
        <v>06363391001</v>
      </c>
      <c r="C69" t="s">
        <v>16</v>
      </c>
      <c r="D69" t="s">
        <v>147</v>
      </c>
      <c r="E69" t="s">
        <v>18</v>
      </c>
      <c r="F69" s="1" t="s">
        <v>129</v>
      </c>
      <c r="G69" t="s">
        <v>130</v>
      </c>
      <c r="H69">
        <v>1569</v>
      </c>
      <c r="I69" s="2">
        <v>44453</v>
      </c>
      <c r="J69" s="2">
        <v>46296</v>
      </c>
      <c r="K69">
        <v>235.35</v>
      </c>
    </row>
    <row r="70" spans="1:11" x14ac:dyDescent="0.25">
      <c r="A70" t="str">
        <f>"Z723330F75"</f>
        <v>Z723330F75</v>
      </c>
      <c r="B70" t="str">
        <f t="shared" si="2"/>
        <v>06363391001</v>
      </c>
      <c r="C70" t="s">
        <v>16</v>
      </c>
      <c r="D70" t="s">
        <v>148</v>
      </c>
      <c r="E70" t="s">
        <v>41</v>
      </c>
      <c r="F70" s="1" t="s">
        <v>149</v>
      </c>
      <c r="G70" t="s">
        <v>150</v>
      </c>
      <c r="H70">
        <v>37185.660000000003</v>
      </c>
      <c r="I70" s="2">
        <v>44470</v>
      </c>
      <c r="J70" s="2">
        <v>44561</v>
      </c>
      <c r="K70">
        <v>37185.660000000003</v>
      </c>
    </row>
    <row r="71" spans="1:11" x14ac:dyDescent="0.25">
      <c r="A71" t="str">
        <f>"891420068C"</f>
        <v>891420068C</v>
      </c>
      <c r="B71" t="str">
        <f t="shared" si="2"/>
        <v>06363391001</v>
      </c>
      <c r="C71" t="s">
        <v>16</v>
      </c>
      <c r="D71" t="s">
        <v>151</v>
      </c>
      <c r="E71" t="s">
        <v>18</v>
      </c>
      <c r="F71" s="1" t="s">
        <v>152</v>
      </c>
      <c r="G71" t="s">
        <v>153</v>
      </c>
      <c r="H71">
        <v>137124.5</v>
      </c>
      <c r="I71" s="2">
        <v>44470</v>
      </c>
      <c r="J71" s="2">
        <v>45541</v>
      </c>
      <c r="K71">
        <v>46022.73</v>
      </c>
    </row>
    <row r="72" spans="1:11" x14ac:dyDescent="0.25">
      <c r="A72" t="str">
        <f>"8797512092"</f>
        <v>8797512092</v>
      </c>
      <c r="B72" t="str">
        <f t="shared" si="2"/>
        <v>06363391001</v>
      </c>
      <c r="C72" t="s">
        <v>16</v>
      </c>
      <c r="D72" t="s">
        <v>154</v>
      </c>
      <c r="E72" t="s">
        <v>18</v>
      </c>
      <c r="F72" s="1" t="s">
        <v>22</v>
      </c>
      <c r="G72" t="s">
        <v>23</v>
      </c>
      <c r="H72">
        <v>0</v>
      </c>
      <c r="I72" s="2">
        <v>44361</v>
      </c>
      <c r="J72" s="2">
        <v>44805</v>
      </c>
      <c r="K72">
        <v>615913.9</v>
      </c>
    </row>
    <row r="73" spans="1:11" x14ac:dyDescent="0.25">
      <c r="A73" t="str">
        <f>"ZBF335A27F"</f>
        <v>ZBF335A27F</v>
      </c>
      <c r="B73" t="str">
        <f t="shared" si="2"/>
        <v>06363391001</v>
      </c>
      <c r="C73" t="s">
        <v>16</v>
      </c>
      <c r="D73" t="s">
        <v>155</v>
      </c>
      <c r="E73" t="s">
        <v>18</v>
      </c>
      <c r="F73" s="1" t="s">
        <v>129</v>
      </c>
      <c r="G73" t="s">
        <v>130</v>
      </c>
      <c r="H73">
        <v>1569</v>
      </c>
      <c r="I73" s="2">
        <v>44475</v>
      </c>
      <c r="J73" s="2">
        <v>46285</v>
      </c>
      <c r="K73">
        <v>433.35</v>
      </c>
    </row>
    <row r="74" spans="1:11" x14ac:dyDescent="0.25">
      <c r="A74" t="str">
        <f>"Z14339305D"</f>
        <v>Z14339305D</v>
      </c>
      <c r="B74" t="str">
        <f t="shared" si="2"/>
        <v>06363391001</v>
      </c>
      <c r="C74" t="s">
        <v>16</v>
      </c>
      <c r="D74" t="s">
        <v>156</v>
      </c>
      <c r="E74" t="s">
        <v>41</v>
      </c>
      <c r="F74" s="1" t="s">
        <v>152</v>
      </c>
      <c r="G74" t="s">
        <v>153</v>
      </c>
      <c r="H74">
        <v>36288</v>
      </c>
      <c r="I74" s="2">
        <v>44501</v>
      </c>
      <c r="J74" s="2">
        <v>44742</v>
      </c>
      <c r="K74">
        <v>35414.58</v>
      </c>
    </row>
    <row r="75" spans="1:11" x14ac:dyDescent="0.25">
      <c r="A75" t="str">
        <f>"ZA5339B97E"</f>
        <v>ZA5339B97E</v>
      </c>
      <c r="B75" t="str">
        <f t="shared" si="2"/>
        <v>06363391001</v>
      </c>
      <c r="C75" t="s">
        <v>16</v>
      </c>
      <c r="D75" t="s">
        <v>157</v>
      </c>
      <c r="E75" t="s">
        <v>18</v>
      </c>
      <c r="F75" s="1" t="s">
        <v>129</v>
      </c>
      <c r="G75" t="s">
        <v>130</v>
      </c>
      <c r="H75">
        <v>10983</v>
      </c>
      <c r="I75" s="2">
        <v>44491</v>
      </c>
      <c r="J75" s="2">
        <v>46336</v>
      </c>
      <c r="K75">
        <v>1647.42</v>
      </c>
    </row>
    <row r="76" spans="1:11" x14ac:dyDescent="0.25">
      <c r="A76" t="str">
        <f>"Z9F3369BBC"</f>
        <v>Z9F3369BBC</v>
      </c>
      <c r="B76" t="str">
        <f t="shared" si="2"/>
        <v>06363391001</v>
      </c>
      <c r="C76" t="s">
        <v>16</v>
      </c>
      <c r="D76" t="s">
        <v>158</v>
      </c>
      <c r="E76" t="s">
        <v>18</v>
      </c>
      <c r="F76" s="1" t="s">
        <v>129</v>
      </c>
      <c r="G76" t="s">
        <v>130</v>
      </c>
      <c r="H76">
        <v>3138</v>
      </c>
      <c r="I76" s="2">
        <v>44481</v>
      </c>
      <c r="J76" s="2">
        <v>46329</v>
      </c>
      <c r="K76">
        <v>470.7</v>
      </c>
    </row>
    <row r="77" spans="1:11" x14ac:dyDescent="0.25">
      <c r="A77" t="str">
        <f>"Z033392FB4"</f>
        <v>Z033392FB4</v>
      </c>
      <c r="B77" t="str">
        <f t="shared" si="2"/>
        <v>06363391001</v>
      </c>
      <c r="C77" t="s">
        <v>16</v>
      </c>
      <c r="D77" t="s">
        <v>159</v>
      </c>
      <c r="E77" t="s">
        <v>18</v>
      </c>
      <c r="F77" s="1" t="s">
        <v>129</v>
      </c>
      <c r="G77" t="s">
        <v>130</v>
      </c>
      <c r="H77">
        <v>1569</v>
      </c>
      <c r="I77" s="2">
        <v>44490</v>
      </c>
      <c r="J77" s="2">
        <v>46333</v>
      </c>
      <c r="K77">
        <v>235.35</v>
      </c>
    </row>
    <row r="78" spans="1:11" x14ac:dyDescent="0.25">
      <c r="A78" t="str">
        <f>"Z7D3392F40"</f>
        <v>Z7D3392F40</v>
      </c>
      <c r="B78" t="str">
        <f t="shared" si="2"/>
        <v>06363391001</v>
      </c>
      <c r="C78" t="s">
        <v>16</v>
      </c>
      <c r="D78" t="s">
        <v>160</v>
      </c>
      <c r="E78" t="s">
        <v>18</v>
      </c>
      <c r="F78" s="1" t="s">
        <v>129</v>
      </c>
      <c r="G78" t="s">
        <v>130</v>
      </c>
      <c r="H78">
        <v>1569</v>
      </c>
      <c r="I78" s="2">
        <v>44490</v>
      </c>
      <c r="J78" s="2">
        <v>46338</v>
      </c>
      <c r="K78">
        <v>235.35</v>
      </c>
    </row>
    <row r="79" spans="1:11" x14ac:dyDescent="0.25">
      <c r="A79" t="str">
        <f>"Z073392ED2"</f>
        <v>Z073392ED2</v>
      </c>
      <c r="B79" t="str">
        <f t="shared" si="2"/>
        <v>06363391001</v>
      </c>
      <c r="C79" t="s">
        <v>16</v>
      </c>
      <c r="D79" t="s">
        <v>161</v>
      </c>
      <c r="E79" t="s">
        <v>18</v>
      </c>
      <c r="F79" s="1" t="s">
        <v>129</v>
      </c>
      <c r="G79" t="s">
        <v>130</v>
      </c>
      <c r="H79">
        <v>3138</v>
      </c>
      <c r="I79" s="2">
        <v>44490</v>
      </c>
      <c r="J79" s="2">
        <v>46338</v>
      </c>
      <c r="K79">
        <v>470.7</v>
      </c>
    </row>
    <row r="80" spans="1:11" x14ac:dyDescent="0.25">
      <c r="A80" t="str">
        <f>"Z2E3369CA7"</f>
        <v>Z2E3369CA7</v>
      </c>
      <c r="B80" t="str">
        <f t="shared" si="2"/>
        <v>06363391001</v>
      </c>
      <c r="C80" t="s">
        <v>16</v>
      </c>
      <c r="D80" t="s">
        <v>162</v>
      </c>
      <c r="E80" t="s">
        <v>18</v>
      </c>
      <c r="F80" s="1" t="s">
        <v>129</v>
      </c>
      <c r="G80" t="s">
        <v>130</v>
      </c>
      <c r="H80">
        <v>3138</v>
      </c>
      <c r="I80" s="2">
        <v>44481</v>
      </c>
      <c r="J80" s="2">
        <v>46329</v>
      </c>
      <c r="K80">
        <v>470.7</v>
      </c>
    </row>
    <row r="81" spans="1:11" x14ac:dyDescent="0.25">
      <c r="A81" t="str">
        <f>"ZA43392FF5"</f>
        <v>ZA43392FF5</v>
      </c>
      <c r="B81" t="str">
        <f t="shared" si="2"/>
        <v>06363391001</v>
      </c>
      <c r="C81" t="s">
        <v>16</v>
      </c>
      <c r="D81" t="s">
        <v>163</v>
      </c>
      <c r="E81" t="s">
        <v>18</v>
      </c>
      <c r="F81" s="1" t="s">
        <v>129</v>
      </c>
      <c r="G81" t="s">
        <v>130</v>
      </c>
      <c r="H81">
        <v>3138</v>
      </c>
      <c r="I81" s="2">
        <v>44490</v>
      </c>
      <c r="J81" s="2">
        <v>46336</v>
      </c>
      <c r="K81">
        <v>470.7</v>
      </c>
    </row>
    <row r="82" spans="1:11" x14ac:dyDescent="0.25">
      <c r="A82" t="str">
        <f>"Z3F3369C55"</f>
        <v>Z3F3369C55</v>
      </c>
      <c r="B82" t="str">
        <f t="shared" si="2"/>
        <v>06363391001</v>
      </c>
      <c r="C82" t="s">
        <v>16</v>
      </c>
      <c r="D82" t="s">
        <v>164</v>
      </c>
      <c r="E82" t="s">
        <v>18</v>
      </c>
      <c r="F82" s="1" t="s">
        <v>129</v>
      </c>
      <c r="G82" t="s">
        <v>130</v>
      </c>
      <c r="H82">
        <v>3138</v>
      </c>
      <c r="I82" s="2">
        <v>44481</v>
      </c>
      <c r="J82" s="2">
        <v>46329</v>
      </c>
      <c r="K82">
        <v>470.7</v>
      </c>
    </row>
    <row r="83" spans="1:11" x14ac:dyDescent="0.25">
      <c r="A83" t="str">
        <f>"Z21340E98D"</f>
        <v>Z21340E98D</v>
      </c>
      <c r="B83" t="str">
        <f t="shared" si="2"/>
        <v>06363391001</v>
      </c>
      <c r="C83" t="s">
        <v>16</v>
      </c>
      <c r="D83" t="s">
        <v>165</v>
      </c>
      <c r="E83" t="s">
        <v>18</v>
      </c>
      <c r="F83" s="1" t="s">
        <v>129</v>
      </c>
      <c r="G83" t="s">
        <v>130</v>
      </c>
      <c r="H83">
        <v>1426.2</v>
      </c>
      <c r="I83" s="2">
        <v>44522</v>
      </c>
      <c r="J83" s="2">
        <v>46357</v>
      </c>
      <c r="K83">
        <v>142.62</v>
      </c>
    </row>
    <row r="84" spans="1:11" x14ac:dyDescent="0.25">
      <c r="A84" t="str">
        <f>"Z3F340E9CB"</f>
        <v>Z3F340E9CB</v>
      </c>
      <c r="B84" t="str">
        <f t="shared" si="2"/>
        <v>06363391001</v>
      </c>
      <c r="C84" t="s">
        <v>16</v>
      </c>
      <c r="D84" t="s">
        <v>166</v>
      </c>
      <c r="E84" t="s">
        <v>18</v>
      </c>
      <c r="F84" s="1" t="s">
        <v>129</v>
      </c>
      <c r="G84" t="s">
        <v>130</v>
      </c>
      <c r="H84">
        <v>2852.4</v>
      </c>
      <c r="I84" s="2">
        <v>44522</v>
      </c>
      <c r="J84" s="2">
        <v>46357</v>
      </c>
      <c r="K84">
        <v>142.62</v>
      </c>
    </row>
    <row r="85" spans="1:11" x14ac:dyDescent="0.25">
      <c r="A85" t="str">
        <f>"Z52340EA03"</f>
        <v>Z52340EA03</v>
      </c>
      <c r="B85" t="str">
        <f t="shared" si="2"/>
        <v>06363391001</v>
      </c>
      <c r="C85" t="s">
        <v>16</v>
      </c>
      <c r="D85" t="s">
        <v>167</v>
      </c>
      <c r="E85" t="s">
        <v>18</v>
      </c>
      <c r="F85" s="1" t="s">
        <v>129</v>
      </c>
      <c r="G85" t="s">
        <v>130</v>
      </c>
      <c r="H85">
        <v>1426.2</v>
      </c>
      <c r="I85" s="2">
        <v>44522</v>
      </c>
      <c r="J85" s="2">
        <v>46357</v>
      </c>
      <c r="K85">
        <v>142.62</v>
      </c>
    </row>
    <row r="86" spans="1:11" x14ac:dyDescent="0.25">
      <c r="A86" t="str">
        <f>"Z2E340EA1D"</f>
        <v>Z2E340EA1D</v>
      </c>
      <c r="B86" t="str">
        <f t="shared" si="2"/>
        <v>06363391001</v>
      </c>
      <c r="C86" t="s">
        <v>16</v>
      </c>
      <c r="D86" t="s">
        <v>168</v>
      </c>
      <c r="E86" t="s">
        <v>18</v>
      </c>
      <c r="F86" s="1" t="s">
        <v>129</v>
      </c>
      <c r="G86" t="s">
        <v>130</v>
      </c>
      <c r="H86">
        <v>2852.4</v>
      </c>
      <c r="I86" s="2">
        <v>44522</v>
      </c>
      <c r="J86" s="2">
        <v>46357</v>
      </c>
      <c r="K86">
        <v>285.24</v>
      </c>
    </row>
    <row r="87" spans="1:11" x14ac:dyDescent="0.25">
      <c r="A87" t="str">
        <f>"ZB9340EA52"</f>
        <v>ZB9340EA52</v>
      </c>
      <c r="B87" t="str">
        <f t="shared" si="2"/>
        <v>06363391001</v>
      </c>
      <c r="C87" t="s">
        <v>16</v>
      </c>
      <c r="D87" t="s">
        <v>169</v>
      </c>
      <c r="E87" t="s">
        <v>18</v>
      </c>
      <c r="F87" s="1" t="s">
        <v>129</v>
      </c>
      <c r="G87" t="s">
        <v>130</v>
      </c>
      <c r="H87">
        <v>4278.6000000000004</v>
      </c>
      <c r="I87" s="2">
        <v>44522</v>
      </c>
      <c r="J87" s="2">
        <v>46357</v>
      </c>
      <c r="K87">
        <v>427.86</v>
      </c>
    </row>
    <row r="88" spans="1:11" x14ac:dyDescent="0.25">
      <c r="A88" t="str">
        <f>"Z33340EA7B"</f>
        <v>Z33340EA7B</v>
      </c>
      <c r="B88" t="str">
        <f t="shared" si="2"/>
        <v>06363391001</v>
      </c>
      <c r="C88" t="s">
        <v>16</v>
      </c>
      <c r="D88" t="s">
        <v>170</v>
      </c>
      <c r="E88" t="s">
        <v>18</v>
      </c>
      <c r="F88" s="1" t="s">
        <v>129</v>
      </c>
      <c r="G88" t="s">
        <v>130</v>
      </c>
      <c r="H88">
        <v>1426.2</v>
      </c>
      <c r="I88" s="2">
        <v>44522</v>
      </c>
      <c r="J88" s="2">
        <v>46357</v>
      </c>
      <c r="K88">
        <v>142.62</v>
      </c>
    </row>
    <row r="89" spans="1:11" x14ac:dyDescent="0.25">
      <c r="A89" t="str">
        <f>"Z80340EAA5"</f>
        <v>Z80340EAA5</v>
      </c>
      <c r="B89" t="str">
        <f t="shared" si="2"/>
        <v>06363391001</v>
      </c>
      <c r="C89" t="s">
        <v>16</v>
      </c>
      <c r="D89" t="s">
        <v>171</v>
      </c>
      <c r="E89" t="s">
        <v>18</v>
      </c>
      <c r="F89" s="1" t="s">
        <v>129</v>
      </c>
      <c r="G89" t="s">
        <v>130</v>
      </c>
      <c r="H89">
        <v>1426.2</v>
      </c>
      <c r="I89" s="2">
        <v>44522</v>
      </c>
      <c r="J89" s="2">
        <v>46357</v>
      </c>
      <c r="K89">
        <v>142.62</v>
      </c>
    </row>
    <row r="90" spans="1:11" x14ac:dyDescent="0.25">
      <c r="A90" t="str">
        <f>"Z4A340EACC"</f>
        <v>Z4A340EACC</v>
      </c>
      <c r="B90" t="str">
        <f t="shared" si="2"/>
        <v>06363391001</v>
      </c>
      <c r="C90" t="s">
        <v>16</v>
      </c>
      <c r="D90" t="s">
        <v>172</v>
      </c>
      <c r="E90" t="s">
        <v>18</v>
      </c>
      <c r="F90" s="1" t="s">
        <v>129</v>
      </c>
      <c r="G90" t="s">
        <v>130</v>
      </c>
      <c r="H90">
        <v>5704.8</v>
      </c>
      <c r="I90" s="2">
        <v>44522</v>
      </c>
      <c r="J90" s="2">
        <v>46357</v>
      </c>
      <c r="K90">
        <v>285.24</v>
      </c>
    </row>
    <row r="91" spans="1:11" x14ac:dyDescent="0.25">
      <c r="A91" t="str">
        <f>"ZE7340EAF4"</f>
        <v>ZE7340EAF4</v>
      </c>
      <c r="B91" t="str">
        <f t="shared" si="2"/>
        <v>06363391001</v>
      </c>
      <c r="C91" t="s">
        <v>16</v>
      </c>
      <c r="D91" t="s">
        <v>173</v>
      </c>
      <c r="E91" t="s">
        <v>18</v>
      </c>
      <c r="F91" s="1" t="s">
        <v>129</v>
      </c>
      <c r="G91" t="s">
        <v>130</v>
      </c>
      <c r="H91">
        <v>1426.2</v>
      </c>
      <c r="I91" s="2">
        <v>44522</v>
      </c>
      <c r="J91" s="2">
        <v>46357</v>
      </c>
      <c r="K91">
        <v>71.31</v>
      </c>
    </row>
    <row r="92" spans="1:11" x14ac:dyDescent="0.25">
      <c r="A92" t="str">
        <f>"Z89340EB1C"</f>
        <v>Z89340EB1C</v>
      </c>
      <c r="B92" t="str">
        <f t="shared" si="2"/>
        <v>06363391001</v>
      </c>
      <c r="C92" t="s">
        <v>16</v>
      </c>
      <c r="D92" t="s">
        <v>174</v>
      </c>
      <c r="E92" t="s">
        <v>18</v>
      </c>
      <c r="F92" s="1" t="s">
        <v>129</v>
      </c>
      <c r="G92" t="s">
        <v>130</v>
      </c>
      <c r="H92">
        <v>1426.2</v>
      </c>
      <c r="I92" s="2">
        <v>44522</v>
      </c>
      <c r="J92" s="2">
        <v>46357</v>
      </c>
      <c r="K92">
        <v>142.62</v>
      </c>
    </row>
    <row r="93" spans="1:11" x14ac:dyDescent="0.25">
      <c r="A93" t="str">
        <f>"Z333360AEE"</f>
        <v>Z333360AEE</v>
      </c>
      <c r="B93" t="str">
        <f t="shared" si="2"/>
        <v>06363391001</v>
      </c>
      <c r="C93" t="s">
        <v>16</v>
      </c>
      <c r="D93" t="s">
        <v>175</v>
      </c>
      <c r="E93" t="s">
        <v>41</v>
      </c>
      <c r="F93" s="1" t="s">
        <v>176</v>
      </c>
      <c r="G93" t="s">
        <v>177</v>
      </c>
      <c r="H93">
        <v>38982.660000000003</v>
      </c>
      <c r="I93" s="2">
        <v>44456</v>
      </c>
      <c r="J93" s="2">
        <v>44561</v>
      </c>
      <c r="K93">
        <v>38972.53</v>
      </c>
    </row>
    <row r="94" spans="1:11" x14ac:dyDescent="0.25">
      <c r="A94" t="str">
        <f>"Z4E34631FB"</f>
        <v>Z4E34631FB</v>
      </c>
      <c r="B94" t="str">
        <f t="shared" si="2"/>
        <v>06363391001</v>
      </c>
      <c r="C94" t="s">
        <v>16</v>
      </c>
      <c r="D94" t="s">
        <v>178</v>
      </c>
      <c r="E94" t="s">
        <v>41</v>
      </c>
      <c r="F94" s="1" t="s">
        <v>176</v>
      </c>
      <c r="G94" t="s">
        <v>177</v>
      </c>
      <c r="H94">
        <v>38978.89</v>
      </c>
      <c r="I94" s="2">
        <v>44543</v>
      </c>
      <c r="J94" s="2">
        <v>44651</v>
      </c>
      <c r="K94">
        <v>46774.36</v>
      </c>
    </row>
    <row r="95" spans="1:11" x14ac:dyDescent="0.25">
      <c r="A95" t="str">
        <f>"Z353498527"</f>
        <v>Z353498527</v>
      </c>
      <c r="B95" t="str">
        <f t="shared" si="2"/>
        <v>06363391001</v>
      </c>
      <c r="C95" t="s">
        <v>16</v>
      </c>
      <c r="D95" t="s">
        <v>179</v>
      </c>
      <c r="E95" t="s">
        <v>41</v>
      </c>
      <c r="F95" s="1" t="s">
        <v>180</v>
      </c>
      <c r="G95" t="s">
        <v>181</v>
      </c>
      <c r="H95">
        <v>4140</v>
      </c>
      <c r="I95" s="2">
        <v>44559</v>
      </c>
      <c r="J95" s="2">
        <v>44589</v>
      </c>
      <c r="K95">
        <v>4140</v>
      </c>
    </row>
    <row r="96" spans="1:11" x14ac:dyDescent="0.25">
      <c r="A96" t="str">
        <f>"Z2B349B66C"</f>
        <v>Z2B349B66C</v>
      </c>
      <c r="B96" t="str">
        <f t="shared" si="2"/>
        <v>06363391001</v>
      </c>
      <c r="C96" t="s">
        <v>16</v>
      </c>
      <c r="D96" t="s">
        <v>182</v>
      </c>
      <c r="E96" t="s">
        <v>41</v>
      </c>
      <c r="F96" s="1" t="s">
        <v>183</v>
      </c>
      <c r="G96" t="s">
        <v>120</v>
      </c>
      <c r="H96">
        <v>8743.6299999999992</v>
      </c>
      <c r="I96" s="2">
        <v>44559</v>
      </c>
      <c r="J96" s="2">
        <v>44589</v>
      </c>
      <c r="K96">
        <v>8743.6299999999992</v>
      </c>
    </row>
    <row r="97" spans="1:11" x14ac:dyDescent="0.25">
      <c r="A97" t="str">
        <f>"Z2733D6232"</f>
        <v>Z2733D6232</v>
      </c>
      <c r="B97" t="str">
        <f t="shared" si="2"/>
        <v>06363391001</v>
      </c>
      <c r="C97" t="s">
        <v>16</v>
      </c>
      <c r="D97" t="s">
        <v>184</v>
      </c>
      <c r="E97" t="s">
        <v>54</v>
      </c>
      <c r="F97" s="1" t="s">
        <v>185</v>
      </c>
      <c r="G97" t="s">
        <v>105</v>
      </c>
      <c r="H97">
        <v>34500</v>
      </c>
      <c r="I97" s="2">
        <v>44562</v>
      </c>
      <c r="J97" s="2">
        <v>44742</v>
      </c>
      <c r="K97">
        <v>34422.379999999997</v>
      </c>
    </row>
    <row r="98" spans="1:11" x14ac:dyDescent="0.25">
      <c r="A98" t="str">
        <f>"Z4634725EC"</f>
        <v>Z4634725EC</v>
      </c>
      <c r="B98" t="str">
        <f t="shared" si="2"/>
        <v>06363391001</v>
      </c>
      <c r="C98" t="s">
        <v>16</v>
      </c>
      <c r="D98" t="s">
        <v>186</v>
      </c>
      <c r="E98" t="s">
        <v>54</v>
      </c>
      <c r="F98" s="1" t="s">
        <v>187</v>
      </c>
      <c r="G98" t="s">
        <v>188</v>
      </c>
      <c r="H98">
        <v>9372</v>
      </c>
      <c r="I98" s="2">
        <v>44559</v>
      </c>
      <c r="J98" s="2">
        <v>44620</v>
      </c>
      <c r="K98">
        <v>9372</v>
      </c>
    </row>
    <row r="99" spans="1:11" x14ac:dyDescent="0.25">
      <c r="A99" t="str">
        <f>"Z8434340D4"</f>
        <v>Z8434340D4</v>
      </c>
      <c r="B99" t="str">
        <f t="shared" ref="B99:B130" si="3">"06363391001"</f>
        <v>06363391001</v>
      </c>
      <c r="C99" t="s">
        <v>16</v>
      </c>
      <c r="D99" t="s">
        <v>189</v>
      </c>
      <c r="E99" t="s">
        <v>54</v>
      </c>
      <c r="F99" s="1" t="s">
        <v>190</v>
      </c>
      <c r="G99" t="s">
        <v>191</v>
      </c>
      <c r="H99">
        <v>2750</v>
      </c>
      <c r="I99" s="2">
        <v>44559</v>
      </c>
      <c r="J99" s="2">
        <v>44589</v>
      </c>
      <c r="K99">
        <v>2750</v>
      </c>
    </row>
    <row r="100" spans="1:11" x14ac:dyDescent="0.25">
      <c r="A100" t="str">
        <f>"Z3C32CA64E"</f>
        <v>Z3C32CA64E</v>
      </c>
      <c r="B100" t="str">
        <f t="shared" si="3"/>
        <v>06363391001</v>
      </c>
      <c r="C100" t="s">
        <v>16</v>
      </c>
      <c r="D100" t="s">
        <v>192</v>
      </c>
      <c r="E100" t="s">
        <v>54</v>
      </c>
      <c r="F100" s="1" t="s">
        <v>193</v>
      </c>
      <c r="G100" t="s">
        <v>194</v>
      </c>
      <c r="H100">
        <v>39370</v>
      </c>
      <c r="I100" s="2">
        <v>44557</v>
      </c>
      <c r="J100" s="2">
        <v>44587</v>
      </c>
      <c r="K100">
        <v>35288.120000000003</v>
      </c>
    </row>
    <row r="101" spans="1:11" x14ac:dyDescent="0.25">
      <c r="A101" t="str">
        <f>"Z94343723E"</f>
        <v>Z94343723E</v>
      </c>
      <c r="B101" t="str">
        <f t="shared" si="3"/>
        <v>06363391001</v>
      </c>
      <c r="C101" t="s">
        <v>16</v>
      </c>
      <c r="D101" t="s">
        <v>195</v>
      </c>
      <c r="E101" t="s">
        <v>41</v>
      </c>
      <c r="F101" s="1" t="s">
        <v>67</v>
      </c>
      <c r="G101" t="s">
        <v>68</v>
      </c>
      <c r="H101">
        <v>33508</v>
      </c>
      <c r="I101" s="2">
        <v>44562</v>
      </c>
      <c r="J101" s="2">
        <v>44651</v>
      </c>
      <c r="K101">
        <v>14566</v>
      </c>
    </row>
    <row r="102" spans="1:11" x14ac:dyDescent="0.25">
      <c r="A102" t="str">
        <f>"Z043435346"</f>
        <v>Z043435346</v>
      </c>
      <c r="B102" t="str">
        <f t="shared" si="3"/>
        <v>06363391001</v>
      </c>
      <c r="C102" t="s">
        <v>16</v>
      </c>
      <c r="D102" t="s">
        <v>196</v>
      </c>
      <c r="E102" t="s">
        <v>41</v>
      </c>
      <c r="F102" s="1" t="s">
        <v>197</v>
      </c>
      <c r="G102" t="s">
        <v>198</v>
      </c>
      <c r="H102">
        <v>20845.05</v>
      </c>
      <c r="I102" s="2">
        <v>44562</v>
      </c>
      <c r="J102" s="2">
        <v>44620</v>
      </c>
      <c r="K102">
        <v>15241.9</v>
      </c>
    </row>
    <row r="103" spans="1:11" x14ac:dyDescent="0.25">
      <c r="A103" t="str">
        <f>"Z783435425"</f>
        <v>Z783435425</v>
      </c>
      <c r="B103" t="str">
        <f t="shared" si="3"/>
        <v>06363391001</v>
      </c>
      <c r="C103" t="s">
        <v>16</v>
      </c>
      <c r="D103" t="s">
        <v>199</v>
      </c>
      <c r="E103" t="s">
        <v>41</v>
      </c>
      <c r="F103" s="1" t="s">
        <v>183</v>
      </c>
      <c r="G103" t="s">
        <v>120</v>
      </c>
      <c r="H103">
        <v>14369.91</v>
      </c>
      <c r="I103" s="2">
        <v>44562</v>
      </c>
      <c r="J103" s="2">
        <v>44620</v>
      </c>
      <c r="K103">
        <v>4743.92</v>
      </c>
    </row>
    <row r="104" spans="1:11" x14ac:dyDescent="0.25">
      <c r="A104" t="str">
        <f>"Z6C348C323"</f>
        <v>Z6C348C323</v>
      </c>
      <c r="B104" t="str">
        <f t="shared" si="3"/>
        <v>06363391001</v>
      </c>
      <c r="C104" t="s">
        <v>16</v>
      </c>
      <c r="D104" t="s">
        <v>200</v>
      </c>
      <c r="E104" t="s">
        <v>41</v>
      </c>
      <c r="F104" s="1" t="s">
        <v>149</v>
      </c>
      <c r="G104" t="s">
        <v>150</v>
      </c>
      <c r="H104">
        <v>39990</v>
      </c>
      <c r="I104" s="2">
        <v>44562</v>
      </c>
      <c r="J104" s="2">
        <v>44651</v>
      </c>
      <c r="K104">
        <v>26660</v>
      </c>
    </row>
    <row r="105" spans="1:11" x14ac:dyDescent="0.25">
      <c r="A105" t="str">
        <f>"89114709AD"</f>
        <v>89114709AD</v>
      </c>
      <c r="B105" t="str">
        <f t="shared" si="3"/>
        <v>06363391001</v>
      </c>
      <c r="C105" t="s">
        <v>16</v>
      </c>
      <c r="D105" t="s">
        <v>100</v>
      </c>
      <c r="E105" t="s">
        <v>54</v>
      </c>
      <c r="F105" s="1" t="s">
        <v>201</v>
      </c>
      <c r="G105" t="s">
        <v>202</v>
      </c>
      <c r="H105">
        <v>200000</v>
      </c>
      <c r="I105" s="2">
        <v>44524</v>
      </c>
      <c r="J105" s="2">
        <v>44888</v>
      </c>
      <c r="K105">
        <v>144592.95999999999</v>
      </c>
    </row>
    <row r="106" spans="1:11" x14ac:dyDescent="0.25">
      <c r="A106" t="str">
        <f>"Z5933F8120"</f>
        <v>Z5933F8120</v>
      </c>
      <c r="B106" t="str">
        <f t="shared" si="3"/>
        <v>06363391001</v>
      </c>
      <c r="C106" t="s">
        <v>16</v>
      </c>
      <c r="D106" t="s">
        <v>203</v>
      </c>
      <c r="E106" t="s">
        <v>41</v>
      </c>
      <c r="F106" s="1" t="s">
        <v>149</v>
      </c>
      <c r="G106" t="s">
        <v>150</v>
      </c>
      <c r="H106">
        <v>19999</v>
      </c>
      <c r="I106" s="2">
        <v>44517</v>
      </c>
      <c r="J106" s="2">
        <v>44561</v>
      </c>
      <c r="K106">
        <v>19557.150000000001</v>
      </c>
    </row>
    <row r="107" spans="1:11" x14ac:dyDescent="0.25">
      <c r="A107" t="str">
        <f>"ZA43435247"</f>
        <v>ZA43435247</v>
      </c>
      <c r="B107" t="str">
        <f t="shared" si="3"/>
        <v>06363391001</v>
      </c>
      <c r="C107" t="s">
        <v>16</v>
      </c>
      <c r="D107" t="s">
        <v>204</v>
      </c>
      <c r="E107" t="s">
        <v>41</v>
      </c>
      <c r="F107" s="1" t="s">
        <v>183</v>
      </c>
      <c r="G107" t="s">
        <v>120</v>
      </c>
      <c r="H107">
        <v>2763.26</v>
      </c>
      <c r="I107" s="2">
        <v>44530</v>
      </c>
      <c r="J107" s="2">
        <v>44620</v>
      </c>
      <c r="K107">
        <v>2763.26</v>
      </c>
    </row>
    <row r="108" spans="1:11" x14ac:dyDescent="0.25">
      <c r="A108" t="str">
        <f>"ZAC3481C0F"</f>
        <v>ZAC3481C0F</v>
      </c>
      <c r="B108" t="str">
        <f t="shared" si="3"/>
        <v>06363391001</v>
      </c>
      <c r="C108" t="s">
        <v>16</v>
      </c>
      <c r="D108" t="s">
        <v>205</v>
      </c>
      <c r="E108" t="s">
        <v>18</v>
      </c>
      <c r="F108" s="1" t="s">
        <v>206</v>
      </c>
      <c r="G108" t="s">
        <v>207</v>
      </c>
      <c r="H108">
        <v>4320</v>
      </c>
      <c r="I108" s="2">
        <v>44518</v>
      </c>
      <c r="J108" s="2">
        <v>44559</v>
      </c>
      <c r="K108">
        <v>4320</v>
      </c>
    </row>
    <row r="109" spans="1:11" x14ac:dyDescent="0.25">
      <c r="A109" t="str">
        <f>"Z7D3481D1E"</f>
        <v>Z7D3481D1E</v>
      </c>
      <c r="B109" t="str">
        <f t="shared" si="3"/>
        <v>06363391001</v>
      </c>
      <c r="C109" t="s">
        <v>16</v>
      </c>
      <c r="D109" t="s">
        <v>208</v>
      </c>
      <c r="E109" t="s">
        <v>18</v>
      </c>
      <c r="F109" s="1" t="s">
        <v>28</v>
      </c>
      <c r="G109" t="s">
        <v>29</v>
      </c>
      <c r="H109">
        <v>1925.1</v>
      </c>
      <c r="I109" s="2">
        <v>44554</v>
      </c>
      <c r="J109" s="2">
        <v>44592</v>
      </c>
      <c r="K109">
        <v>1925.1</v>
      </c>
    </row>
    <row r="110" spans="1:11" x14ac:dyDescent="0.25">
      <c r="A110" t="str">
        <f>"Z6934E9C7C"</f>
        <v>Z6934E9C7C</v>
      </c>
      <c r="B110" t="str">
        <f t="shared" si="3"/>
        <v>06363391001</v>
      </c>
      <c r="C110" t="s">
        <v>16</v>
      </c>
      <c r="D110" t="s">
        <v>209</v>
      </c>
      <c r="E110" t="s">
        <v>41</v>
      </c>
      <c r="F110" s="1" t="s">
        <v>210</v>
      </c>
      <c r="G110" t="s">
        <v>211</v>
      </c>
      <c r="H110">
        <v>8400</v>
      </c>
      <c r="I110" s="2">
        <v>44592</v>
      </c>
      <c r="J110" s="2">
        <v>44620</v>
      </c>
      <c r="K110">
        <v>8400</v>
      </c>
    </row>
    <row r="111" spans="1:11" x14ac:dyDescent="0.25">
      <c r="A111" t="str">
        <f>"ZB834FD013"</f>
        <v>ZB834FD013</v>
      </c>
      <c r="B111" t="str">
        <f t="shared" si="3"/>
        <v>06363391001</v>
      </c>
      <c r="C111" t="s">
        <v>16</v>
      </c>
      <c r="D111" t="s">
        <v>212</v>
      </c>
      <c r="E111" t="s">
        <v>41</v>
      </c>
      <c r="F111" s="1" t="s">
        <v>104</v>
      </c>
      <c r="G111" t="s">
        <v>105</v>
      </c>
      <c r="H111">
        <v>7245</v>
      </c>
      <c r="I111" s="2">
        <v>44593</v>
      </c>
      <c r="J111" s="2">
        <v>44742</v>
      </c>
      <c r="K111">
        <v>7227.75</v>
      </c>
    </row>
    <row r="112" spans="1:11" x14ac:dyDescent="0.25">
      <c r="A112" t="str">
        <f>"Z5733A87F0"</f>
        <v>Z5733A87F0</v>
      </c>
      <c r="B112" t="str">
        <f t="shared" si="3"/>
        <v>06363391001</v>
      </c>
      <c r="C112" t="s">
        <v>16</v>
      </c>
      <c r="D112" t="s">
        <v>213</v>
      </c>
      <c r="E112" t="s">
        <v>54</v>
      </c>
      <c r="F112" s="1" t="s">
        <v>214</v>
      </c>
      <c r="G112" t="s">
        <v>215</v>
      </c>
      <c r="H112">
        <v>27643</v>
      </c>
      <c r="I112" s="2">
        <v>44599</v>
      </c>
      <c r="J112" s="2">
        <v>44780</v>
      </c>
      <c r="K112">
        <v>27642.09</v>
      </c>
    </row>
    <row r="113" spans="1:11" x14ac:dyDescent="0.25">
      <c r="A113" t="str">
        <f>"ZEF350F946"</f>
        <v>ZEF350F946</v>
      </c>
      <c r="B113" t="str">
        <f t="shared" si="3"/>
        <v>06363391001</v>
      </c>
      <c r="C113" t="s">
        <v>16</v>
      </c>
      <c r="D113" t="s">
        <v>216</v>
      </c>
      <c r="E113" t="s">
        <v>41</v>
      </c>
      <c r="F113" s="1" t="s">
        <v>217</v>
      </c>
      <c r="G113" t="s">
        <v>218</v>
      </c>
      <c r="H113">
        <v>308.89999999999998</v>
      </c>
      <c r="I113" s="2">
        <v>44595</v>
      </c>
      <c r="J113" s="2">
        <v>44622</v>
      </c>
      <c r="K113">
        <v>308.89999999999998</v>
      </c>
    </row>
    <row r="114" spans="1:11" x14ac:dyDescent="0.25">
      <c r="A114" t="str">
        <f>"Z7734D1CF9"</f>
        <v>Z7734D1CF9</v>
      </c>
      <c r="B114" t="str">
        <f t="shared" si="3"/>
        <v>06363391001</v>
      </c>
      <c r="C114" t="s">
        <v>16</v>
      </c>
      <c r="D114" t="s">
        <v>219</v>
      </c>
      <c r="E114" t="s">
        <v>41</v>
      </c>
      <c r="F114" s="1" t="s">
        <v>220</v>
      </c>
      <c r="G114" t="s">
        <v>221</v>
      </c>
      <c r="H114">
        <v>3208</v>
      </c>
      <c r="I114" s="2">
        <v>44578</v>
      </c>
      <c r="J114" s="2">
        <v>45307</v>
      </c>
      <c r="K114">
        <v>1433</v>
      </c>
    </row>
    <row r="115" spans="1:11" x14ac:dyDescent="0.25">
      <c r="A115" t="str">
        <f>"Z86343510E"</f>
        <v>Z86343510E</v>
      </c>
      <c r="B115" t="str">
        <f t="shared" si="3"/>
        <v>06363391001</v>
      </c>
      <c r="C115" t="s">
        <v>16</v>
      </c>
      <c r="D115" t="s">
        <v>222</v>
      </c>
      <c r="E115" t="s">
        <v>54</v>
      </c>
      <c r="F115" s="1" t="s">
        <v>223</v>
      </c>
      <c r="G115" t="s">
        <v>224</v>
      </c>
      <c r="H115">
        <v>7213.25</v>
      </c>
      <c r="I115" s="2">
        <v>44594</v>
      </c>
      <c r="J115" s="2">
        <v>44651</v>
      </c>
      <c r="K115">
        <v>2631.54</v>
      </c>
    </row>
    <row r="116" spans="1:11" x14ac:dyDescent="0.25">
      <c r="A116" t="str">
        <f>"ZC632EA416"</f>
        <v>ZC632EA416</v>
      </c>
      <c r="B116" t="str">
        <f t="shared" si="3"/>
        <v>06363391001</v>
      </c>
      <c r="C116" t="s">
        <v>16</v>
      </c>
      <c r="D116" t="s">
        <v>225</v>
      </c>
      <c r="E116" t="s">
        <v>54</v>
      </c>
      <c r="F116" s="1" t="s">
        <v>226</v>
      </c>
      <c r="G116" t="s">
        <v>227</v>
      </c>
      <c r="H116">
        <v>10218</v>
      </c>
      <c r="I116" s="2">
        <v>44587</v>
      </c>
      <c r="J116" s="2">
        <v>44666</v>
      </c>
      <c r="K116">
        <v>10218</v>
      </c>
    </row>
    <row r="117" spans="1:11" x14ac:dyDescent="0.25">
      <c r="A117" t="str">
        <f>"Z1233B404C"</f>
        <v>Z1233B404C</v>
      </c>
      <c r="B117" t="str">
        <f t="shared" si="3"/>
        <v>06363391001</v>
      </c>
      <c r="C117" t="s">
        <v>16</v>
      </c>
      <c r="D117" t="s">
        <v>228</v>
      </c>
      <c r="E117" t="s">
        <v>54</v>
      </c>
      <c r="F117" s="1" t="s">
        <v>229</v>
      </c>
      <c r="G117" t="s">
        <v>230</v>
      </c>
      <c r="H117">
        <v>4940</v>
      </c>
      <c r="I117" s="2">
        <v>44497</v>
      </c>
      <c r="J117" s="2">
        <v>44614</v>
      </c>
      <c r="K117">
        <v>3960</v>
      </c>
    </row>
    <row r="118" spans="1:11" x14ac:dyDescent="0.25">
      <c r="A118" t="str">
        <f>"Z8C34C2D84"</f>
        <v>Z8C34C2D84</v>
      </c>
      <c r="B118" t="str">
        <f t="shared" si="3"/>
        <v>06363391001</v>
      </c>
      <c r="C118" t="s">
        <v>16</v>
      </c>
      <c r="D118" t="s">
        <v>231</v>
      </c>
      <c r="E118" t="s">
        <v>18</v>
      </c>
      <c r="F118" s="1" t="s">
        <v>206</v>
      </c>
      <c r="G118" t="s">
        <v>207</v>
      </c>
      <c r="H118">
        <v>1890</v>
      </c>
      <c r="I118" s="2">
        <v>44575</v>
      </c>
      <c r="J118" s="2">
        <v>44593</v>
      </c>
      <c r="K118">
        <v>1890</v>
      </c>
    </row>
    <row r="119" spans="1:11" x14ac:dyDescent="0.25">
      <c r="A119" t="str">
        <f>"90974995AB"</f>
        <v>90974995AB</v>
      </c>
      <c r="B119" t="str">
        <f t="shared" si="3"/>
        <v>06363391001</v>
      </c>
      <c r="C119" t="s">
        <v>16</v>
      </c>
      <c r="D119" t="s">
        <v>232</v>
      </c>
      <c r="E119" t="s">
        <v>18</v>
      </c>
      <c r="F119" s="1" t="s">
        <v>233</v>
      </c>
      <c r="G119" t="s">
        <v>234</v>
      </c>
      <c r="H119">
        <v>71365</v>
      </c>
      <c r="I119" s="2">
        <v>44614</v>
      </c>
      <c r="J119" s="2">
        <v>44960</v>
      </c>
      <c r="K119">
        <v>55145.14</v>
      </c>
    </row>
    <row r="120" spans="1:11" x14ac:dyDescent="0.25">
      <c r="A120" t="str">
        <f>"9102183F04"</f>
        <v>9102183F04</v>
      </c>
      <c r="B120" t="str">
        <f t="shared" si="3"/>
        <v>06363391001</v>
      </c>
      <c r="C120" t="s">
        <v>16</v>
      </c>
      <c r="D120" t="s">
        <v>235</v>
      </c>
      <c r="E120" t="s">
        <v>18</v>
      </c>
      <c r="F120" s="1" t="s">
        <v>236</v>
      </c>
      <c r="G120" t="s">
        <v>237</v>
      </c>
      <c r="H120">
        <v>2490131.08</v>
      </c>
      <c r="I120" s="2">
        <v>44621</v>
      </c>
      <c r="J120" s="2">
        <v>46031</v>
      </c>
      <c r="K120">
        <v>322967.84000000003</v>
      </c>
    </row>
    <row r="121" spans="1:11" x14ac:dyDescent="0.25">
      <c r="A121" t="str">
        <f>"Z2F356A97C"</f>
        <v>Z2F356A97C</v>
      </c>
      <c r="B121" t="str">
        <f t="shared" si="3"/>
        <v>06363391001</v>
      </c>
      <c r="C121" t="s">
        <v>16</v>
      </c>
      <c r="D121" t="s">
        <v>238</v>
      </c>
      <c r="E121" t="s">
        <v>41</v>
      </c>
      <c r="F121" s="1" t="s">
        <v>239</v>
      </c>
      <c r="G121" t="s">
        <v>117</v>
      </c>
      <c r="H121">
        <v>4850</v>
      </c>
      <c r="I121" s="2">
        <v>44623</v>
      </c>
      <c r="J121" s="2">
        <v>44651</v>
      </c>
      <c r="K121">
        <v>4850</v>
      </c>
    </row>
    <row r="122" spans="1:11" x14ac:dyDescent="0.25">
      <c r="A122" t="str">
        <f>"Z5135419E4"</f>
        <v>Z5135419E4</v>
      </c>
      <c r="B122" t="str">
        <f t="shared" si="3"/>
        <v>06363391001</v>
      </c>
      <c r="C122" t="s">
        <v>16</v>
      </c>
      <c r="D122" t="s">
        <v>240</v>
      </c>
      <c r="E122" t="s">
        <v>41</v>
      </c>
      <c r="F122" s="1" t="s">
        <v>241</v>
      </c>
      <c r="G122" t="s">
        <v>242</v>
      </c>
      <c r="H122">
        <v>1300</v>
      </c>
      <c r="I122" s="2">
        <v>44607</v>
      </c>
      <c r="J122" s="2">
        <v>44974</v>
      </c>
      <c r="K122">
        <v>1300</v>
      </c>
    </row>
    <row r="123" spans="1:11" x14ac:dyDescent="0.25">
      <c r="A123" t="str">
        <f>"ZC2357D6E4"</f>
        <v>ZC2357D6E4</v>
      </c>
      <c r="B123" t="str">
        <f t="shared" si="3"/>
        <v>06363391001</v>
      </c>
      <c r="C123" t="s">
        <v>16</v>
      </c>
      <c r="D123" t="s">
        <v>243</v>
      </c>
      <c r="E123" t="s">
        <v>41</v>
      </c>
      <c r="F123" s="1" t="s">
        <v>244</v>
      </c>
      <c r="G123" t="s">
        <v>245</v>
      </c>
      <c r="H123">
        <v>650</v>
      </c>
      <c r="I123" s="2">
        <v>44627</v>
      </c>
      <c r="J123" s="2">
        <v>44630</v>
      </c>
      <c r="K123">
        <v>650</v>
      </c>
    </row>
    <row r="124" spans="1:11" x14ac:dyDescent="0.25">
      <c r="A124" t="str">
        <f>"Z0935873E8"</f>
        <v>Z0935873E8</v>
      </c>
      <c r="B124" t="str">
        <f t="shared" si="3"/>
        <v>06363391001</v>
      </c>
      <c r="C124" t="s">
        <v>16</v>
      </c>
      <c r="D124" t="s">
        <v>246</v>
      </c>
      <c r="E124" t="s">
        <v>41</v>
      </c>
      <c r="F124" s="1" t="s">
        <v>247</v>
      </c>
      <c r="G124" t="s">
        <v>248</v>
      </c>
      <c r="H124">
        <v>974.72</v>
      </c>
      <c r="I124" s="2">
        <v>44634</v>
      </c>
      <c r="J124" s="2">
        <v>44664</v>
      </c>
      <c r="K124">
        <v>974.72</v>
      </c>
    </row>
    <row r="125" spans="1:11" x14ac:dyDescent="0.25">
      <c r="A125" t="str">
        <f>"Z79359CCD3"</f>
        <v>Z79359CCD3</v>
      </c>
      <c r="B125" t="str">
        <f t="shared" si="3"/>
        <v>06363391001</v>
      </c>
      <c r="C125" t="s">
        <v>16</v>
      </c>
      <c r="D125" t="s">
        <v>249</v>
      </c>
      <c r="E125" t="s">
        <v>18</v>
      </c>
      <c r="F125" s="1" t="s">
        <v>250</v>
      </c>
      <c r="G125" t="s">
        <v>251</v>
      </c>
      <c r="H125">
        <v>3909.6</v>
      </c>
      <c r="I125" s="2">
        <v>44635</v>
      </c>
      <c r="J125" s="2">
        <v>46503</v>
      </c>
      <c r="K125">
        <v>325.8</v>
      </c>
    </row>
    <row r="126" spans="1:11" x14ac:dyDescent="0.25">
      <c r="A126" t="str">
        <f>"ZA8359CAC9"</f>
        <v>ZA8359CAC9</v>
      </c>
      <c r="B126" t="str">
        <f t="shared" si="3"/>
        <v>06363391001</v>
      </c>
      <c r="C126" t="s">
        <v>16</v>
      </c>
      <c r="D126" t="s">
        <v>252</v>
      </c>
      <c r="E126" t="s">
        <v>18</v>
      </c>
      <c r="F126" s="1" t="s">
        <v>250</v>
      </c>
      <c r="G126" t="s">
        <v>251</v>
      </c>
      <c r="H126">
        <v>1954.8</v>
      </c>
      <c r="I126" s="2">
        <v>44635</v>
      </c>
      <c r="J126" s="2">
        <v>46497</v>
      </c>
      <c r="K126">
        <v>162.9</v>
      </c>
    </row>
    <row r="127" spans="1:11" x14ac:dyDescent="0.25">
      <c r="A127" t="str">
        <f>"Z7A359CB22"</f>
        <v>Z7A359CB22</v>
      </c>
      <c r="B127" t="str">
        <f t="shared" si="3"/>
        <v>06363391001</v>
      </c>
      <c r="C127" t="s">
        <v>16</v>
      </c>
      <c r="D127" t="s">
        <v>253</v>
      </c>
      <c r="E127" t="s">
        <v>18</v>
      </c>
      <c r="F127" s="1" t="s">
        <v>250</v>
      </c>
      <c r="G127" t="s">
        <v>251</v>
      </c>
      <c r="H127">
        <v>1954.8</v>
      </c>
      <c r="I127" s="2">
        <v>44635</v>
      </c>
      <c r="J127" s="2">
        <v>46497</v>
      </c>
      <c r="K127">
        <v>162.9</v>
      </c>
    </row>
    <row r="128" spans="1:11" x14ac:dyDescent="0.25">
      <c r="A128" t="str">
        <f>"ZC2359CBE9"</f>
        <v>ZC2359CBE9</v>
      </c>
      <c r="B128" t="str">
        <f t="shared" si="3"/>
        <v>06363391001</v>
      </c>
      <c r="C128" t="s">
        <v>16</v>
      </c>
      <c r="D128" t="s">
        <v>254</v>
      </c>
      <c r="E128" t="s">
        <v>18</v>
      </c>
      <c r="F128" s="1" t="s">
        <v>250</v>
      </c>
      <c r="G128" t="s">
        <v>251</v>
      </c>
      <c r="H128">
        <v>9774</v>
      </c>
      <c r="I128" s="2">
        <v>44635</v>
      </c>
      <c r="J128" s="2">
        <v>46503</v>
      </c>
      <c r="K128">
        <v>814.5</v>
      </c>
    </row>
    <row r="129" spans="1:11" x14ac:dyDescent="0.25">
      <c r="A129" t="str">
        <f>"Z62359CB87"</f>
        <v>Z62359CB87</v>
      </c>
      <c r="B129" t="str">
        <f t="shared" si="3"/>
        <v>06363391001</v>
      </c>
      <c r="C129" t="s">
        <v>16</v>
      </c>
      <c r="D129" t="s">
        <v>255</v>
      </c>
      <c r="E129" t="s">
        <v>18</v>
      </c>
      <c r="F129" s="1" t="s">
        <v>250</v>
      </c>
      <c r="G129" t="s">
        <v>251</v>
      </c>
      <c r="H129">
        <v>3909.6</v>
      </c>
      <c r="I129" s="2">
        <v>44635</v>
      </c>
      <c r="J129" s="2">
        <v>46503</v>
      </c>
      <c r="K129">
        <v>260.64</v>
      </c>
    </row>
    <row r="130" spans="1:11" x14ac:dyDescent="0.25">
      <c r="A130" t="str">
        <f>"Z4B359CC31"</f>
        <v>Z4B359CC31</v>
      </c>
      <c r="B130" t="str">
        <f t="shared" si="3"/>
        <v>06363391001</v>
      </c>
      <c r="C130" t="s">
        <v>16</v>
      </c>
      <c r="D130" t="s">
        <v>256</v>
      </c>
      <c r="E130" t="s">
        <v>18</v>
      </c>
      <c r="F130" s="1" t="s">
        <v>250</v>
      </c>
      <c r="G130" t="s">
        <v>251</v>
      </c>
      <c r="H130">
        <v>5864.4</v>
      </c>
      <c r="I130" s="2">
        <v>44635</v>
      </c>
      <c r="J130" s="2">
        <v>46503</v>
      </c>
      <c r="K130">
        <v>293.22000000000003</v>
      </c>
    </row>
    <row r="131" spans="1:11" x14ac:dyDescent="0.25">
      <c r="A131" t="str">
        <f>"ZAB359CC93"</f>
        <v>ZAB359CC93</v>
      </c>
      <c r="B131" t="str">
        <f t="shared" ref="B131:B162" si="4">"06363391001"</f>
        <v>06363391001</v>
      </c>
      <c r="C131" t="s">
        <v>16</v>
      </c>
      <c r="D131" t="s">
        <v>257</v>
      </c>
      <c r="E131" t="s">
        <v>18</v>
      </c>
      <c r="F131" s="1" t="s">
        <v>250</v>
      </c>
      <c r="G131" t="s">
        <v>251</v>
      </c>
      <c r="H131">
        <v>3909.6</v>
      </c>
      <c r="I131" s="2">
        <v>44635</v>
      </c>
      <c r="J131" s="2">
        <v>46503</v>
      </c>
      <c r="K131">
        <v>195.48</v>
      </c>
    </row>
    <row r="132" spans="1:11" x14ac:dyDescent="0.25">
      <c r="A132" t="str">
        <f>"ZD9359CD35"</f>
        <v>ZD9359CD35</v>
      </c>
      <c r="B132" t="str">
        <f t="shared" si="4"/>
        <v>06363391001</v>
      </c>
      <c r="C132" t="s">
        <v>16</v>
      </c>
      <c r="D132" t="s">
        <v>258</v>
      </c>
      <c r="E132" t="s">
        <v>18</v>
      </c>
      <c r="F132" s="1" t="s">
        <v>250</v>
      </c>
      <c r="G132" t="s">
        <v>251</v>
      </c>
      <c r="H132">
        <v>1954.8</v>
      </c>
      <c r="I132" s="2">
        <v>44635</v>
      </c>
      <c r="J132" s="2">
        <v>46503</v>
      </c>
      <c r="K132">
        <v>162.9</v>
      </c>
    </row>
    <row r="133" spans="1:11" x14ac:dyDescent="0.25">
      <c r="A133" t="str">
        <f>"Z6935AC674"</f>
        <v>Z6935AC674</v>
      </c>
      <c r="B133" t="str">
        <f t="shared" si="4"/>
        <v>06363391001</v>
      </c>
      <c r="C133" t="s">
        <v>16</v>
      </c>
      <c r="D133" t="s">
        <v>259</v>
      </c>
      <c r="E133" t="s">
        <v>41</v>
      </c>
      <c r="F133" s="1" t="s">
        <v>260</v>
      </c>
      <c r="G133" t="s">
        <v>261</v>
      </c>
      <c r="H133">
        <v>1680</v>
      </c>
      <c r="I133" s="2">
        <v>44641</v>
      </c>
      <c r="J133" s="2">
        <v>44641</v>
      </c>
      <c r="K133">
        <v>1680</v>
      </c>
    </row>
    <row r="134" spans="1:11" x14ac:dyDescent="0.25">
      <c r="A134" t="str">
        <f>"Z7F3550EA9"</f>
        <v>Z7F3550EA9</v>
      </c>
      <c r="B134" t="str">
        <f t="shared" si="4"/>
        <v>06363391001</v>
      </c>
      <c r="C134" t="s">
        <v>16</v>
      </c>
      <c r="D134" t="s">
        <v>262</v>
      </c>
      <c r="E134" t="s">
        <v>41</v>
      </c>
      <c r="F134" s="1" t="s">
        <v>263</v>
      </c>
      <c r="G134" t="s">
        <v>56</v>
      </c>
      <c r="H134">
        <v>2320</v>
      </c>
      <c r="I134" s="2">
        <v>44617</v>
      </c>
      <c r="J134" s="2">
        <v>45346</v>
      </c>
      <c r="K134">
        <v>800</v>
      </c>
    </row>
    <row r="135" spans="1:11" x14ac:dyDescent="0.25">
      <c r="A135" t="str">
        <f>"Z3C3595B51"</f>
        <v>Z3C3595B51</v>
      </c>
      <c r="B135" t="str">
        <f t="shared" si="4"/>
        <v>06363391001</v>
      </c>
      <c r="C135" t="s">
        <v>16</v>
      </c>
      <c r="D135" t="s">
        <v>264</v>
      </c>
      <c r="E135" t="s">
        <v>18</v>
      </c>
      <c r="F135" s="1" t="s">
        <v>206</v>
      </c>
      <c r="G135" t="s">
        <v>207</v>
      </c>
      <c r="H135">
        <v>1728</v>
      </c>
      <c r="I135" s="2">
        <v>44637</v>
      </c>
      <c r="J135" s="2">
        <v>44652</v>
      </c>
      <c r="K135">
        <v>1728</v>
      </c>
    </row>
    <row r="136" spans="1:11" x14ac:dyDescent="0.25">
      <c r="A136" t="str">
        <f>"8926135F9C"</f>
        <v>8926135F9C</v>
      </c>
      <c r="B136" t="str">
        <f t="shared" si="4"/>
        <v>06363391001</v>
      </c>
      <c r="C136" t="s">
        <v>16</v>
      </c>
      <c r="D136" t="s">
        <v>265</v>
      </c>
      <c r="E136" t="s">
        <v>54</v>
      </c>
      <c r="F136" s="1" t="s">
        <v>266</v>
      </c>
      <c r="G136" s="1" t="s">
        <v>267</v>
      </c>
      <c r="H136">
        <v>75073.87</v>
      </c>
      <c r="I136" s="2">
        <v>44656</v>
      </c>
      <c r="J136" s="2">
        <v>44899</v>
      </c>
      <c r="K136">
        <v>15615.36</v>
      </c>
    </row>
    <row r="137" spans="1:11" x14ac:dyDescent="0.25">
      <c r="A137" t="str">
        <f>"ZDD3595B92"</f>
        <v>ZDD3595B92</v>
      </c>
      <c r="B137" t="str">
        <f t="shared" si="4"/>
        <v>06363391001</v>
      </c>
      <c r="C137" t="s">
        <v>16</v>
      </c>
      <c r="D137" t="s">
        <v>268</v>
      </c>
      <c r="E137" t="s">
        <v>18</v>
      </c>
      <c r="F137" s="1" t="s">
        <v>28</v>
      </c>
      <c r="G137" t="s">
        <v>29</v>
      </c>
      <c r="H137">
        <v>385.02</v>
      </c>
      <c r="I137" s="2">
        <v>44637</v>
      </c>
      <c r="J137" s="2">
        <v>44662</v>
      </c>
      <c r="K137">
        <v>385.02</v>
      </c>
    </row>
    <row r="138" spans="1:11" x14ac:dyDescent="0.25">
      <c r="A138" t="str">
        <f>"Z8135E7B27"</f>
        <v>Z8135E7B27</v>
      </c>
      <c r="B138" t="str">
        <f t="shared" si="4"/>
        <v>06363391001</v>
      </c>
      <c r="C138" t="s">
        <v>16</v>
      </c>
      <c r="D138" t="s">
        <v>269</v>
      </c>
      <c r="E138" t="s">
        <v>18</v>
      </c>
      <c r="F138" s="1" t="s">
        <v>270</v>
      </c>
      <c r="G138" t="s">
        <v>271</v>
      </c>
      <c r="H138">
        <v>28895.599999999999</v>
      </c>
      <c r="I138" s="2">
        <v>44658</v>
      </c>
      <c r="J138" s="2">
        <v>45006</v>
      </c>
      <c r="K138">
        <v>14067</v>
      </c>
    </row>
    <row r="139" spans="1:11" x14ac:dyDescent="0.25">
      <c r="A139" t="str">
        <f>"Z423656B73"</f>
        <v>Z423656B73</v>
      </c>
      <c r="B139" t="str">
        <f t="shared" si="4"/>
        <v>06363391001</v>
      </c>
      <c r="C139" t="s">
        <v>16</v>
      </c>
      <c r="D139" t="s">
        <v>272</v>
      </c>
      <c r="E139" t="s">
        <v>41</v>
      </c>
      <c r="F139" s="1" t="s">
        <v>210</v>
      </c>
      <c r="G139" t="s">
        <v>211</v>
      </c>
      <c r="H139">
        <v>12600</v>
      </c>
      <c r="I139" s="2">
        <v>44699</v>
      </c>
      <c r="J139" s="2">
        <v>44704</v>
      </c>
      <c r="K139">
        <v>12600</v>
      </c>
    </row>
    <row r="140" spans="1:11" x14ac:dyDescent="0.25">
      <c r="A140" t="str">
        <f>"ZAC3656B96"</f>
        <v>ZAC3656B96</v>
      </c>
      <c r="B140" t="str">
        <f t="shared" si="4"/>
        <v>06363391001</v>
      </c>
      <c r="C140" t="s">
        <v>16</v>
      </c>
      <c r="D140" t="s">
        <v>272</v>
      </c>
      <c r="E140" t="s">
        <v>41</v>
      </c>
      <c r="F140" s="1" t="s">
        <v>273</v>
      </c>
      <c r="G140" t="s">
        <v>274</v>
      </c>
      <c r="H140">
        <v>14400</v>
      </c>
      <c r="I140" s="2">
        <v>44692</v>
      </c>
      <c r="J140" s="2">
        <v>44705</v>
      </c>
      <c r="K140">
        <v>14400</v>
      </c>
    </row>
    <row r="141" spans="1:11" x14ac:dyDescent="0.25">
      <c r="A141" t="str">
        <f>"ZD9364F25F"</f>
        <v>ZD9364F25F</v>
      </c>
      <c r="B141" t="str">
        <f t="shared" si="4"/>
        <v>06363391001</v>
      </c>
      <c r="C141" t="s">
        <v>16</v>
      </c>
      <c r="D141" t="s">
        <v>275</v>
      </c>
      <c r="E141" t="s">
        <v>18</v>
      </c>
      <c r="F141" s="1" t="s">
        <v>206</v>
      </c>
      <c r="G141" t="s">
        <v>207</v>
      </c>
      <c r="H141">
        <v>1080</v>
      </c>
      <c r="I141" s="2">
        <v>44692</v>
      </c>
      <c r="J141" s="2">
        <v>44704</v>
      </c>
      <c r="K141">
        <v>1080</v>
      </c>
    </row>
    <row r="142" spans="1:11" x14ac:dyDescent="0.25">
      <c r="A142" t="str">
        <f>"ZAF3656E5B"</f>
        <v>ZAF3656E5B</v>
      </c>
      <c r="B142" t="str">
        <f t="shared" si="4"/>
        <v>06363391001</v>
      </c>
      <c r="C142" t="s">
        <v>16</v>
      </c>
      <c r="D142" t="s">
        <v>276</v>
      </c>
      <c r="E142" t="s">
        <v>41</v>
      </c>
      <c r="F142" s="1" t="s">
        <v>149</v>
      </c>
      <c r="G142" t="s">
        <v>150</v>
      </c>
      <c r="H142">
        <v>36380.080000000002</v>
      </c>
      <c r="I142" s="2">
        <v>44694</v>
      </c>
      <c r="J142" s="2">
        <v>44711</v>
      </c>
      <c r="K142">
        <v>36380.080000000002</v>
      </c>
    </row>
    <row r="143" spans="1:11" x14ac:dyDescent="0.25">
      <c r="A143" t="str">
        <f>"Z5D3656ECE"</f>
        <v>Z5D3656ECE</v>
      </c>
      <c r="B143" t="str">
        <f t="shared" si="4"/>
        <v>06363391001</v>
      </c>
      <c r="C143" t="s">
        <v>16</v>
      </c>
      <c r="D143" t="s">
        <v>277</v>
      </c>
      <c r="E143" t="s">
        <v>41</v>
      </c>
      <c r="F143" s="1" t="s">
        <v>149</v>
      </c>
      <c r="G143" t="s">
        <v>150</v>
      </c>
      <c r="H143">
        <v>9894.06</v>
      </c>
      <c r="I143" s="2">
        <v>44694</v>
      </c>
      <c r="J143" s="2">
        <v>44711</v>
      </c>
      <c r="K143">
        <v>9894.0499999999993</v>
      </c>
    </row>
    <row r="144" spans="1:11" x14ac:dyDescent="0.25">
      <c r="A144" t="str">
        <f>"Z8A350FA7C"</f>
        <v>Z8A350FA7C</v>
      </c>
      <c r="B144" t="str">
        <f t="shared" si="4"/>
        <v>06363391001</v>
      </c>
      <c r="C144" t="s">
        <v>16</v>
      </c>
      <c r="D144" t="s">
        <v>278</v>
      </c>
      <c r="E144" t="s">
        <v>41</v>
      </c>
      <c r="F144" s="1" t="s">
        <v>28</v>
      </c>
      <c r="G144" t="s">
        <v>29</v>
      </c>
      <c r="H144">
        <v>2058</v>
      </c>
      <c r="I144" s="2">
        <v>44531</v>
      </c>
      <c r="J144" s="2">
        <v>44712</v>
      </c>
      <c r="K144">
        <v>318</v>
      </c>
    </row>
    <row r="145" spans="1:11" x14ac:dyDescent="0.25">
      <c r="A145" t="str">
        <f>"ZC13656F49"</f>
        <v>ZC13656F49</v>
      </c>
      <c r="B145" t="str">
        <f t="shared" si="4"/>
        <v>06363391001</v>
      </c>
      <c r="C145" t="s">
        <v>16</v>
      </c>
      <c r="D145" t="s">
        <v>279</v>
      </c>
      <c r="E145" t="s">
        <v>41</v>
      </c>
      <c r="F145" s="1" t="s">
        <v>280</v>
      </c>
      <c r="G145" t="s">
        <v>281</v>
      </c>
      <c r="H145">
        <v>6200</v>
      </c>
      <c r="I145" s="2">
        <v>44697</v>
      </c>
      <c r="J145" s="2">
        <v>44712</v>
      </c>
      <c r="K145">
        <v>6200</v>
      </c>
    </row>
    <row r="146" spans="1:11" x14ac:dyDescent="0.25">
      <c r="A146" t="str">
        <f>"Z59354FF84"</f>
        <v>Z59354FF84</v>
      </c>
      <c r="B146" t="str">
        <f t="shared" si="4"/>
        <v>06363391001</v>
      </c>
      <c r="C146" t="s">
        <v>16</v>
      </c>
      <c r="D146" t="s">
        <v>282</v>
      </c>
      <c r="E146" t="s">
        <v>18</v>
      </c>
      <c r="F146" s="1" t="s">
        <v>250</v>
      </c>
      <c r="G146" t="s">
        <v>251</v>
      </c>
      <c r="H146">
        <v>1954.8</v>
      </c>
      <c r="I146" s="2">
        <v>44673</v>
      </c>
      <c r="J146" s="2">
        <v>46498</v>
      </c>
      <c r="K146">
        <v>162.9</v>
      </c>
    </row>
    <row r="147" spans="1:11" x14ac:dyDescent="0.25">
      <c r="A147" t="str">
        <f>"ZCA355008F"</f>
        <v>ZCA355008F</v>
      </c>
      <c r="B147" t="str">
        <f t="shared" si="4"/>
        <v>06363391001</v>
      </c>
      <c r="C147" t="s">
        <v>16</v>
      </c>
      <c r="D147" t="s">
        <v>283</v>
      </c>
      <c r="E147" t="s">
        <v>18</v>
      </c>
      <c r="F147" s="1" t="s">
        <v>250</v>
      </c>
      <c r="G147" t="s">
        <v>251</v>
      </c>
      <c r="H147">
        <v>2258</v>
      </c>
      <c r="I147" s="2">
        <v>44673</v>
      </c>
      <c r="J147" s="2">
        <v>46498</v>
      </c>
      <c r="K147">
        <v>188.16</v>
      </c>
    </row>
    <row r="148" spans="1:11" x14ac:dyDescent="0.25">
      <c r="A148" t="str">
        <f>"91955675F1"</f>
        <v>91955675F1</v>
      </c>
      <c r="B148" t="str">
        <f t="shared" si="4"/>
        <v>06363391001</v>
      </c>
      <c r="C148" t="s">
        <v>16</v>
      </c>
      <c r="D148" t="s">
        <v>284</v>
      </c>
      <c r="E148" t="s">
        <v>18</v>
      </c>
      <c r="F148" s="1" t="s">
        <v>285</v>
      </c>
      <c r="G148" s="1" t="s">
        <v>285</v>
      </c>
      <c r="H148">
        <v>4059728.45</v>
      </c>
      <c r="I148" s="2">
        <v>44593</v>
      </c>
      <c r="J148" s="2">
        <v>46103</v>
      </c>
      <c r="K148">
        <v>521801.5</v>
      </c>
    </row>
    <row r="149" spans="1:11" x14ac:dyDescent="0.25">
      <c r="A149" t="str">
        <f>"9256156591"</f>
        <v>9256156591</v>
      </c>
      <c r="B149" t="str">
        <f t="shared" si="4"/>
        <v>06363391001</v>
      </c>
      <c r="C149" t="s">
        <v>16</v>
      </c>
      <c r="D149" t="s">
        <v>286</v>
      </c>
      <c r="E149" t="s">
        <v>18</v>
      </c>
      <c r="F149" s="1" t="s">
        <v>287</v>
      </c>
      <c r="G149" t="s">
        <v>288</v>
      </c>
      <c r="H149">
        <v>2598899.59</v>
      </c>
      <c r="I149" s="2">
        <v>44721</v>
      </c>
      <c r="J149" s="2">
        <v>45451</v>
      </c>
      <c r="K149">
        <v>930932.34</v>
      </c>
    </row>
    <row r="150" spans="1:11" x14ac:dyDescent="0.25">
      <c r="A150" t="str">
        <f>"Z9D36D07A8"</f>
        <v>Z9D36D07A8</v>
      </c>
      <c r="B150" t="str">
        <f t="shared" si="4"/>
        <v>06363391001</v>
      </c>
      <c r="C150" t="s">
        <v>16</v>
      </c>
      <c r="D150" t="s">
        <v>289</v>
      </c>
      <c r="E150" t="s">
        <v>41</v>
      </c>
      <c r="F150" s="1" t="s">
        <v>290</v>
      </c>
      <c r="G150" t="s">
        <v>291</v>
      </c>
      <c r="H150">
        <v>792</v>
      </c>
      <c r="I150" s="2">
        <v>44727</v>
      </c>
      <c r="J150" s="2">
        <v>44727</v>
      </c>
      <c r="K150">
        <v>754</v>
      </c>
    </row>
    <row r="151" spans="1:11" x14ac:dyDescent="0.25">
      <c r="A151" t="str">
        <f>"Z2D364F11D"</f>
        <v>Z2D364F11D</v>
      </c>
      <c r="B151" t="str">
        <f t="shared" si="4"/>
        <v>06363391001</v>
      </c>
      <c r="C151" t="s">
        <v>16</v>
      </c>
      <c r="D151" t="s">
        <v>292</v>
      </c>
      <c r="E151" t="s">
        <v>54</v>
      </c>
      <c r="F151" s="1" t="s">
        <v>293</v>
      </c>
      <c r="G151" t="s">
        <v>294</v>
      </c>
      <c r="H151">
        <v>6211</v>
      </c>
      <c r="I151" s="2">
        <v>44749</v>
      </c>
      <c r="J151" s="2">
        <v>45479</v>
      </c>
      <c r="K151">
        <v>5002.6099999999997</v>
      </c>
    </row>
    <row r="152" spans="1:11" x14ac:dyDescent="0.25">
      <c r="A152" t="str">
        <f>"ZA236A412F"</f>
        <v>ZA236A412F</v>
      </c>
      <c r="B152" t="str">
        <f t="shared" si="4"/>
        <v>06363391001</v>
      </c>
      <c r="C152" t="s">
        <v>16</v>
      </c>
      <c r="D152" t="s">
        <v>295</v>
      </c>
      <c r="E152" t="s">
        <v>18</v>
      </c>
      <c r="F152" s="1" t="s">
        <v>206</v>
      </c>
      <c r="G152" t="s">
        <v>207</v>
      </c>
      <c r="H152">
        <v>2025</v>
      </c>
      <c r="I152" s="2">
        <v>44725</v>
      </c>
      <c r="J152" s="2">
        <v>44742</v>
      </c>
      <c r="K152">
        <v>2025</v>
      </c>
    </row>
    <row r="153" spans="1:11" x14ac:dyDescent="0.25">
      <c r="A153" t="str">
        <f>"9159704ADA"</f>
        <v>9159704ADA</v>
      </c>
      <c r="B153" t="str">
        <f t="shared" si="4"/>
        <v>06363391001</v>
      </c>
      <c r="C153" t="s">
        <v>16</v>
      </c>
      <c r="D153" t="s">
        <v>296</v>
      </c>
      <c r="E153" t="s">
        <v>54</v>
      </c>
      <c r="F153" s="1" t="s">
        <v>297</v>
      </c>
      <c r="G153" t="s">
        <v>105</v>
      </c>
      <c r="H153">
        <v>120000</v>
      </c>
      <c r="I153" s="2">
        <v>44743</v>
      </c>
      <c r="J153" s="2">
        <v>45107</v>
      </c>
      <c r="K153">
        <v>50723.82</v>
      </c>
    </row>
    <row r="154" spans="1:11" x14ac:dyDescent="0.25">
      <c r="A154" t="str">
        <f>"ZE73554916"</f>
        <v>ZE73554916</v>
      </c>
      <c r="B154" t="str">
        <f t="shared" si="4"/>
        <v>06363391001</v>
      </c>
      <c r="C154" t="s">
        <v>16</v>
      </c>
      <c r="D154" t="s">
        <v>298</v>
      </c>
      <c r="E154" t="s">
        <v>54</v>
      </c>
      <c r="F154" s="1" t="s">
        <v>299</v>
      </c>
      <c r="G154" t="s">
        <v>300</v>
      </c>
      <c r="H154">
        <v>35000</v>
      </c>
      <c r="I154" s="2">
        <v>44727</v>
      </c>
      <c r="J154" s="2">
        <v>45457</v>
      </c>
      <c r="K154">
        <v>12240.16</v>
      </c>
    </row>
    <row r="155" spans="1:11" x14ac:dyDescent="0.25">
      <c r="A155" t="str">
        <f>"ZC236FE828"</f>
        <v>ZC236FE828</v>
      </c>
      <c r="B155" t="str">
        <f t="shared" si="4"/>
        <v>06363391001</v>
      </c>
      <c r="C155" t="s">
        <v>16</v>
      </c>
      <c r="D155" t="s">
        <v>301</v>
      </c>
      <c r="E155" t="s">
        <v>41</v>
      </c>
      <c r="F155" s="1" t="s">
        <v>302</v>
      </c>
      <c r="G155" t="s">
        <v>303</v>
      </c>
      <c r="H155">
        <v>900</v>
      </c>
      <c r="I155" s="2">
        <v>44753</v>
      </c>
      <c r="J155" s="2">
        <v>44775</v>
      </c>
      <c r="K155">
        <v>900</v>
      </c>
    </row>
    <row r="156" spans="1:11" x14ac:dyDescent="0.25">
      <c r="A156" t="str">
        <f>"Z2A375C18B"</f>
        <v>Z2A375C18B</v>
      </c>
      <c r="B156" t="str">
        <f t="shared" si="4"/>
        <v>06363391001</v>
      </c>
      <c r="C156" t="s">
        <v>16</v>
      </c>
      <c r="D156" t="s">
        <v>304</v>
      </c>
      <c r="E156" t="s">
        <v>18</v>
      </c>
      <c r="F156" s="1" t="s">
        <v>305</v>
      </c>
      <c r="G156" t="s">
        <v>306</v>
      </c>
      <c r="H156">
        <v>10598.77</v>
      </c>
      <c r="I156" s="2">
        <v>44776</v>
      </c>
      <c r="J156" s="2">
        <v>45099</v>
      </c>
      <c r="K156">
        <v>4579.41</v>
      </c>
    </row>
    <row r="157" spans="1:11" x14ac:dyDescent="0.25">
      <c r="A157" t="str">
        <f>"Z5A375D653"</f>
        <v>Z5A375D653</v>
      </c>
      <c r="B157" t="str">
        <f t="shared" si="4"/>
        <v>06363391001</v>
      </c>
      <c r="C157" t="s">
        <v>16</v>
      </c>
      <c r="D157" t="s">
        <v>307</v>
      </c>
      <c r="E157" t="s">
        <v>41</v>
      </c>
      <c r="F157" s="1" t="s">
        <v>220</v>
      </c>
      <c r="G157" t="s">
        <v>221</v>
      </c>
      <c r="H157">
        <v>1380.2</v>
      </c>
      <c r="I157" s="2">
        <v>44776</v>
      </c>
      <c r="J157" s="2">
        <v>44836</v>
      </c>
      <c r="K157">
        <v>1380.2</v>
      </c>
    </row>
    <row r="158" spans="1:11" x14ac:dyDescent="0.25">
      <c r="A158" t="str">
        <f>"ZBD36CF3D9"</f>
        <v>ZBD36CF3D9</v>
      </c>
      <c r="B158" t="str">
        <f t="shared" si="4"/>
        <v>06363391001</v>
      </c>
      <c r="C158" t="s">
        <v>16</v>
      </c>
      <c r="D158" t="s">
        <v>308</v>
      </c>
      <c r="E158" t="s">
        <v>41</v>
      </c>
      <c r="F158" s="1" t="s">
        <v>309</v>
      </c>
      <c r="G158" t="s">
        <v>310</v>
      </c>
      <c r="H158">
        <v>477</v>
      </c>
      <c r="I158" s="2">
        <v>44730</v>
      </c>
      <c r="J158" s="2">
        <v>44730</v>
      </c>
      <c r="K158">
        <v>477</v>
      </c>
    </row>
    <row r="159" spans="1:11" x14ac:dyDescent="0.25">
      <c r="A159" t="str">
        <f>"918107813F"</f>
        <v>918107813F</v>
      </c>
      <c r="B159" t="str">
        <f t="shared" si="4"/>
        <v>06363391001</v>
      </c>
      <c r="C159" t="s">
        <v>16</v>
      </c>
      <c r="D159" t="s">
        <v>311</v>
      </c>
      <c r="E159" t="s">
        <v>18</v>
      </c>
      <c r="F159" s="1" t="s">
        <v>80</v>
      </c>
      <c r="G159" t="s">
        <v>81</v>
      </c>
      <c r="H159">
        <v>0</v>
      </c>
      <c r="I159" s="2">
        <v>44713</v>
      </c>
      <c r="J159" s="2">
        <v>45077</v>
      </c>
      <c r="K159">
        <v>1395953.65</v>
      </c>
    </row>
    <row r="160" spans="1:11" x14ac:dyDescent="0.25">
      <c r="A160" t="str">
        <f>"931552566A"</f>
        <v>931552566A</v>
      </c>
      <c r="B160" t="str">
        <f t="shared" si="4"/>
        <v>06363391001</v>
      </c>
      <c r="C160" t="s">
        <v>16</v>
      </c>
      <c r="D160" t="s">
        <v>312</v>
      </c>
      <c r="E160" t="s">
        <v>18</v>
      </c>
      <c r="F160" s="1" t="s">
        <v>22</v>
      </c>
      <c r="G160" t="s">
        <v>23</v>
      </c>
      <c r="H160">
        <v>0</v>
      </c>
      <c r="I160" s="2">
        <v>44805</v>
      </c>
      <c r="J160" s="2">
        <v>45169</v>
      </c>
      <c r="K160">
        <v>8460.9699999999993</v>
      </c>
    </row>
    <row r="161" spans="1:11" x14ac:dyDescent="0.25">
      <c r="A161" t="str">
        <f>"Z6E379AF34"</f>
        <v>Z6E379AF34</v>
      </c>
      <c r="B161" t="str">
        <f t="shared" si="4"/>
        <v>06363391001</v>
      </c>
      <c r="C161" t="s">
        <v>16</v>
      </c>
      <c r="D161" t="s">
        <v>313</v>
      </c>
      <c r="E161" t="s">
        <v>41</v>
      </c>
      <c r="F161" s="1" t="s">
        <v>314</v>
      </c>
      <c r="G161" t="s">
        <v>315</v>
      </c>
      <c r="H161">
        <v>1183</v>
      </c>
      <c r="I161" s="2">
        <v>44817</v>
      </c>
      <c r="J161" s="2">
        <v>44830</v>
      </c>
      <c r="K161">
        <v>1183</v>
      </c>
    </row>
    <row r="162" spans="1:11" x14ac:dyDescent="0.25">
      <c r="A162" t="str">
        <f>"Z3E37CBE68"</f>
        <v>Z3E37CBE68</v>
      </c>
      <c r="B162" t="str">
        <f t="shared" si="4"/>
        <v>06363391001</v>
      </c>
      <c r="C162" t="s">
        <v>16</v>
      </c>
      <c r="D162" t="s">
        <v>316</v>
      </c>
      <c r="E162" t="s">
        <v>41</v>
      </c>
      <c r="F162" s="1" t="s">
        <v>317</v>
      </c>
      <c r="G162" t="s">
        <v>318</v>
      </c>
      <c r="H162">
        <v>323</v>
      </c>
      <c r="I162" s="2">
        <v>44823</v>
      </c>
      <c r="J162" s="2">
        <v>45187</v>
      </c>
      <c r="K162">
        <v>323</v>
      </c>
    </row>
    <row r="163" spans="1:11" x14ac:dyDescent="0.25">
      <c r="A163" t="str">
        <f>"9159683986"</f>
        <v>9159683986</v>
      </c>
      <c r="B163" t="str">
        <f t="shared" ref="B163:B194" si="5">"06363391001"</f>
        <v>06363391001</v>
      </c>
      <c r="C163" t="s">
        <v>16</v>
      </c>
      <c r="D163" t="s">
        <v>319</v>
      </c>
      <c r="E163" t="s">
        <v>320</v>
      </c>
      <c r="H163">
        <v>0</v>
      </c>
      <c r="K163">
        <v>0</v>
      </c>
    </row>
    <row r="164" spans="1:11" x14ac:dyDescent="0.25">
      <c r="A164" t="str">
        <f>"920004989A"</f>
        <v>920004989A</v>
      </c>
      <c r="B164" t="str">
        <f t="shared" si="5"/>
        <v>06363391001</v>
      </c>
      <c r="C164" t="s">
        <v>16</v>
      </c>
      <c r="D164" t="s">
        <v>319</v>
      </c>
      <c r="E164" t="s">
        <v>54</v>
      </c>
      <c r="F164" s="1" t="s">
        <v>321</v>
      </c>
      <c r="G164" t="s">
        <v>322</v>
      </c>
      <c r="H164">
        <v>74500</v>
      </c>
      <c r="I164" s="2">
        <v>44727</v>
      </c>
      <c r="J164" s="2">
        <v>45457</v>
      </c>
      <c r="K164">
        <v>9312.48</v>
      </c>
    </row>
    <row r="165" spans="1:11" x14ac:dyDescent="0.25">
      <c r="A165" t="str">
        <f>"93559527D4"</f>
        <v>93559527D4</v>
      </c>
      <c r="B165" t="str">
        <f t="shared" si="5"/>
        <v>06363391001</v>
      </c>
      <c r="C165" t="s">
        <v>16</v>
      </c>
      <c r="D165" t="s">
        <v>323</v>
      </c>
      <c r="E165" t="s">
        <v>18</v>
      </c>
      <c r="F165" s="1" t="s">
        <v>287</v>
      </c>
      <c r="G165" t="s">
        <v>288</v>
      </c>
      <c r="H165">
        <v>805110.17</v>
      </c>
      <c r="I165" s="2">
        <v>44778</v>
      </c>
      <c r="J165" s="2">
        <v>45508</v>
      </c>
      <c r="K165">
        <v>0</v>
      </c>
    </row>
    <row r="166" spans="1:11" x14ac:dyDescent="0.25">
      <c r="A166" t="str">
        <f>"Z1B37C433D"</f>
        <v>Z1B37C433D</v>
      </c>
      <c r="B166" t="str">
        <f t="shared" si="5"/>
        <v>06363391001</v>
      </c>
      <c r="C166" t="s">
        <v>16</v>
      </c>
      <c r="D166" t="s">
        <v>324</v>
      </c>
      <c r="E166" t="s">
        <v>41</v>
      </c>
      <c r="F166" s="1" t="s">
        <v>270</v>
      </c>
      <c r="G166" t="s">
        <v>271</v>
      </c>
      <c r="H166">
        <v>7944</v>
      </c>
      <c r="I166" s="2">
        <v>44841</v>
      </c>
      <c r="J166" s="2">
        <v>45205</v>
      </c>
      <c r="K166">
        <v>1953.2</v>
      </c>
    </row>
    <row r="167" spans="1:11" x14ac:dyDescent="0.25">
      <c r="A167" t="str">
        <f>"ZC736D46F1"</f>
        <v>ZC736D46F1</v>
      </c>
      <c r="B167" t="str">
        <f t="shared" si="5"/>
        <v>06363391001</v>
      </c>
      <c r="C167" t="s">
        <v>16</v>
      </c>
      <c r="D167" t="s">
        <v>325</v>
      </c>
      <c r="E167" t="s">
        <v>54</v>
      </c>
      <c r="F167" s="1" t="s">
        <v>326</v>
      </c>
      <c r="G167" t="s">
        <v>327</v>
      </c>
      <c r="H167">
        <v>38770</v>
      </c>
      <c r="I167" s="2">
        <v>44841</v>
      </c>
      <c r="J167" s="2">
        <v>45205</v>
      </c>
      <c r="K167">
        <v>18388</v>
      </c>
    </row>
    <row r="168" spans="1:11" x14ac:dyDescent="0.25">
      <c r="A168" t="str">
        <f>"Z6B381B961"</f>
        <v>Z6B381B961</v>
      </c>
      <c r="B168" t="str">
        <f t="shared" si="5"/>
        <v>06363391001</v>
      </c>
      <c r="C168" t="s">
        <v>16</v>
      </c>
      <c r="D168" t="s">
        <v>328</v>
      </c>
      <c r="E168" t="s">
        <v>41</v>
      </c>
      <c r="F168" s="1" t="s">
        <v>329</v>
      </c>
      <c r="G168" t="s">
        <v>330</v>
      </c>
      <c r="H168">
        <v>3306</v>
      </c>
      <c r="I168" s="2">
        <v>44844</v>
      </c>
      <c r="J168" s="2">
        <v>44851</v>
      </c>
      <c r="K168">
        <v>3306</v>
      </c>
    </row>
    <row r="169" spans="1:11" x14ac:dyDescent="0.25">
      <c r="A169" t="str">
        <f>"Z803863F17"</f>
        <v>Z803863F17</v>
      </c>
      <c r="B169" t="str">
        <f t="shared" si="5"/>
        <v>06363391001</v>
      </c>
      <c r="C169" t="s">
        <v>16</v>
      </c>
      <c r="D169" t="s">
        <v>331</v>
      </c>
      <c r="E169" t="s">
        <v>41</v>
      </c>
      <c r="F169" s="1" t="s">
        <v>309</v>
      </c>
      <c r="G169" t="s">
        <v>310</v>
      </c>
      <c r="H169">
        <v>0</v>
      </c>
      <c r="I169" s="2">
        <v>44867</v>
      </c>
      <c r="J169" s="2">
        <v>44895</v>
      </c>
      <c r="K169">
        <v>2568.4699999999998</v>
      </c>
    </row>
    <row r="170" spans="1:11" x14ac:dyDescent="0.25">
      <c r="A170" t="str">
        <f>"Z4D373ACC7"</f>
        <v>Z4D373ACC7</v>
      </c>
      <c r="B170" t="str">
        <f t="shared" si="5"/>
        <v>06363391001</v>
      </c>
      <c r="C170" t="s">
        <v>16</v>
      </c>
      <c r="D170" t="s">
        <v>332</v>
      </c>
      <c r="E170" t="s">
        <v>41</v>
      </c>
      <c r="F170" s="1" t="s">
        <v>333</v>
      </c>
      <c r="G170" t="s">
        <v>334</v>
      </c>
      <c r="H170">
        <v>524</v>
      </c>
      <c r="I170" s="2">
        <v>44765</v>
      </c>
      <c r="J170" s="2">
        <v>45131</v>
      </c>
      <c r="K170">
        <v>131</v>
      </c>
    </row>
    <row r="171" spans="1:11" x14ac:dyDescent="0.25">
      <c r="A171" t="str">
        <f>"Z89373AD43"</f>
        <v>Z89373AD43</v>
      </c>
      <c r="B171" t="str">
        <f t="shared" si="5"/>
        <v>06363391001</v>
      </c>
      <c r="C171" t="s">
        <v>16</v>
      </c>
      <c r="D171" t="s">
        <v>335</v>
      </c>
      <c r="E171" t="s">
        <v>41</v>
      </c>
      <c r="F171" s="1" t="s">
        <v>333</v>
      </c>
      <c r="G171" t="s">
        <v>334</v>
      </c>
      <c r="H171">
        <v>4760</v>
      </c>
      <c r="I171" s="2">
        <v>44765</v>
      </c>
      <c r="J171" s="2">
        <v>45131</v>
      </c>
      <c r="K171">
        <v>1190</v>
      </c>
    </row>
    <row r="172" spans="1:11" x14ac:dyDescent="0.25">
      <c r="A172" t="str">
        <f>"Z47382A2D5"</f>
        <v>Z47382A2D5</v>
      </c>
      <c r="B172" t="str">
        <f t="shared" si="5"/>
        <v>06363391001</v>
      </c>
      <c r="C172" t="s">
        <v>16</v>
      </c>
      <c r="D172" t="s">
        <v>336</v>
      </c>
      <c r="E172" t="s">
        <v>18</v>
      </c>
      <c r="F172" s="1" t="s">
        <v>337</v>
      </c>
      <c r="G172" t="s">
        <v>338</v>
      </c>
      <c r="H172">
        <v>31500</v>
      </c>
      <c r="I172" s="2">
        <v>44873</v>
      </c>
      <c r="J172" s="2">
        <v>45221</v>
      </c>
      <c r="K172">
        <v>31500</v>
      </c>
    </row>
    <row r="173" spans="1:11" x14ac:dyDescent="0.25">
      <c r="A173" t="str">
        <f>"Z6F382A6C0"</f>
        <v>Z6F382A6C0</v>
      </c>
      <c r="B173" t="str">
        <f t="shared" si="5"/>
        <v>06363391001</v>
      </c>
      <c r="C173" t="s">
        <v>16</v>
      </c>
      <c r="D173" t="s">
        <v>339</v>
      </c>
      <c r="E173" t="s">
        <v>18</v>
      </c>
      <c r="F173" s="1" t="s">
        <v>340</v>
      </c>
      <c r="G173" t="s">
        <v>341</v>
      </c>
      <c r="H173">
        <v>3080</v>
      </c>
      <c r="I173" s="2">
        <v>44873</v>
      </c>
      <c r="J173" s="2">
        <v>45194</v>
      </c>
      <c r="K173">
        <v>0</v>
      </c>
    </row>
    <row r="174" spans="1:11" x14ac:dyDescent="0.25">
      <c r="A174" t="str">
        <f>"Z7F382A724"</f>
        <v>Z7F382A724</v>
      </c>
      <c r="B174" t="str">
        <f t="shared" si="5"/>
        <v>06363391001</v>
      </c>
      <c r="C174" t="s">
        <v>16</v>
      </c>
      <c r="D174" t="s">
        <v>342</v>
      </c>
      <c r="E174" t="s">
        <v>18</v>
      </c>
      <c r="F174" s="1" t="s">
        <v>343</v>
      </c>
      <c r="G174" t="s">
        <v>344</v>
      </c>
      <c r="H174">
        <v>3500</v>
      </c>
      <c r="I174" s="2">
        <v>44872</v>
      </c>
      <c r="J174" s="2">
        <v>45196</v>
      </c>
      <c r="K174">
        <v>3500</v>
      </c>
    </row>
    <row r="175" spans="1:11" x14ac:dyDescent="0.25">
      <c r="A175" t="str">
        <f>"ZA9382A7AD"</f>
        <v>ZA9382A7AD</v>
      </c>
      <c r="B175" t="str">
        <f t="shared" si="5"/>
        <v>06363391001</v>
      </c>
      <c r="C175" t="s">
        <v>16</v>
      </c>
      <c r="D175" t="s">
        <v>345</v>
      </c>
      <c r="E175" t="s">
        <v>18</v>
      </c>
      <c r="F175" s="1" t="s">
        <v>346</v>
      </c>
      <c r="G175" t="s">
        <v>347</v>
      </c>
      <c r="H175">
        <v>12125</v>
      </c>
      <c r="I175" s="2">
        <v>44873</v>
      </c>
      <c r="J175" s="2">
        <v>45195</v>
      </c>
      <c r="K175">
        <v>0</v>
      </c>
    </row>
    <row r="176" spans="1:11" x14ac:dyDescent="0.25">
      <c r="A176" t="str">
        <f>"ZE438D246A"</f>
        <v>ZE438D246A</v>
      </c>
      <c r="B176" t="str">
        <f t="shared" si="5"/>
        <v>06363391001</v>
      </c>
      <c r="C176" t="s">
        <v>16</v>
      </c>
      <c r="D176" t="s">
        <v>348</v>
      </c>
      <c r="E176" t="s">
        <v>41</v>
      </c>
      <c r="F176" s="1" t="s">
        <v>349</v>
      </c>
      <c r="G176" t="s">
        <v>350</v>
      </c>
      <c r="H176">
        <v>1352</v>
      </c>
      <c r="I176" s="2">
        <v>44893</v>
      </c>
      <c r="J176" s="2">
        <v>44946</v>
      </c>
      <c r="K176">
        <v>0</v>
      </c>
    </row>
    <row r="177" spans="1:11" x14ac:dyDescent="0.25">
      <c r="A177" t="str">
        <f>"Z713885167"</f>
        <v>Z713885167</v>
      </c>
      <c r="B177" t="str">
        <f t="shared" si="5"/>
        <v>06363391001</v>
      </c>
      <c r="C177" t="s">
        <v>16</v>
      </c>
      <c r="D177" t="s">
        <v>351</v>
      </c>
      <c r="E177" t="s">
        <v>41</v>
      </c>
      <c r="F177" s="1" t="s">
        <v>352</v>
      </c>
      <c r="G177" t="s">
        <v>353</v>
      </c>
      <c r="H177">
        <v>1020</v>
      </c>
      <c r="I177" s="2">
        <v>44875</v>
      </c>
      <c r="J177" s="2">
        <v>44895</v>
      </c>
      <c r="K177">
        <v>1020</v>
      </c>
    </row>
    <row r="178" spans="1:11" x14ac:dyDescent="0.25">
      <c r="A178" t="str">
        <f>"Z09388074A"</f>
        <v>Z09388074A</v>
      </c>
      <c r="B178" t="str">
        <f t="shared" si="5"/>
        <v>06363391001</v>
      </c>
      <c r="C178" t="s">
        <v>16</v>
      </c>
      <c r="D178" t="s">
        <v>354</v>
      </c>
      <c r="E178" t="s">
        <v>41</v>
      </c>
      <c r="F178" s="1" t="s">
        <v>355</v>
      </c>
      <c r="G178" t="s">
        <v>356</v>
      </c>
      <c r="H178">
        <v>2300</v>
      </c>
      <c r="I178" s="2">
        <v>44910</v>
      </c>
      <c r="J178" s="2">
        <v>44941</v>
      </c>
      <c r="K178">
        <v>0</v>
      </c>
    </row>
    <row r="179" spans="1:11" x14ac:dyDescent="0.25">
      <c r="A179" t="str">
        <f>"ZE638B5145"</f>
        <v>ZE638B5145</v>
      </c>
      <c r="B179" t="str">
        <f t="shared" si="5"/>
        <v>06363391001</v>
      </c>
      <c r="C179" t="s">
        <v>16</v>
      </c>
      <c r="D179" t="s">
        <v>357</v>
      </c>
      <c r="E179" t="s">
        <v>18</v>
      </c>
      <c r="F179" s="1" t="s">
        <v>250</v>
      </c>
      <c r="G179" t="s">
        <v>251</v>
      </c>
      <c r="H179">
        <v>1954.8</v>
      </c>
      <c r="I179" s="2">
        <v>44889</v>
      </c>
      <c r="J179" s="2">
        <v>46715</v>
      </c>
      <c r="K179">
        <v>0</v>
      </c>
    </row>
    <row r="180" spans="1:11" x14ac:dyDescent="0.25">
      <c r="A180" t="str">
        <f>"ZA338B51D7"</f>
        <v>ZA338B51D7</v>
      </c>
      <c r="B180" t="str">
        <f t="shared" si="5"/>
        <v>06363391001</v>
      </c>
      <c r="C180" t="s">
        <v>16</v>
      </c>
      <c r="D180" t="s">
        <v>358</v>
      </c>
      <c r="E180" t="s">
        <v>18</v>
      </c>
      <c r="F180" s="1" t="s">
        <v>250</v>
      </c>
      <c r="G180" t="s">
        <v>251</v>
      </c>
      <c r="H180">
        <v>1954.8</v>
      </c>
      <c r="I180" s="2">
        <v>44889</v>
      </c>
      <c r="J180" s="2">
        <v>46715</v>
      </c>
      <c r="K180">
        <v>0</v>
      </c>
    </row>
    <row r="181" spans="1:11" x14ac:dyDescent="0.25">
      <c r="A181" t="str">
        <f>"Z5238B528F"</f>
        <v>Z5238B528F</v>
      </c>
      <c r="B181" t="str">
        <f t="shared" si="5"/>
        <v>06363391001</v>
      </c>
      <c r="C181" t="s">
        <v>16</v>
      </c>
      <c r="D181" t="s">
        <v>359</v>
      </c>
      <c r="E181" t="s">
        <v>18</v>
      </c>
      <c r="F181" s="1" t="s">
        <v>250</v>
      </c>
      <c r="G181" t="s">
        <v>251</v>
      </c>
      <c r="H181">
        <v>2241.1999999999998</v>
      </c>
      <c r="I181" s="2">
        <v>44889</v>
      </c>
      <c r="J181" s="2">
        <v>46715</v>
      </c>
      <c r="K181">
        <v>0</v>
      </c>
    </row>
    <row r="182" spans="1:11" x14ac:dyDescent="0.25">
      <c r="A182" t="str">
        <f>"ZDB37AA544"</f>
        <v>ZDB37AA544</v>
      </c>
      <c r="B182" t="str">
        <f t="shared" si="5"/>
        <v>06363391001</v>
      </c>
      <c r="C182" t="s">
        <v>16</v>
      </c>
      <c r="D182" t="s">
        <v>360</v>
      </c>
      <c r="E182" t="s">
        <v>320</v>
      </c>
      <c r="F182" s="1" t="s">
        <v>361</v>
      </c>
      <c r="G182" t="s">
        <v>362</v>
      </c>
      <c r="H182">
        <v>35415</v>
      </c>
      <c r="I182" s="2">
        <v>44916</v>
      </c>
      <c r="J182" s="2">
        <v>44955</v>
      </c>
      <c r="K182">
        <v>0</v>
      </c>
    </row>
    <row r="183" spans="1:11" x14ac:dyDescent="0.25">
      <c r="A183" t="str">
        <f>"ZD939551B1"</f>
        <v>ZD939551B1</v>
      </c>
      <c r="B183" t="str">
        <f t="shared" si="5"/>
        <v>06363391001</v>
      </c>
      <c r="C183" t="s">
        <v>16</v>
      </c>
      <c r="D183" t="s">
        <v>363</v>
      </c>
      <c r="E183" t="s">
        <v>41</v>
      </c>
      <c r="F183" s="1" t="s">
        <v>260</v>
      </c>
      <c r="G183" t="s">
        <v>261</v>
      </c>
      <c r="H183">
        <v>560</v>
      </c>
      <c r="I183" s="2">
        <v>44924</v>
      </c>
      <c r="J183" s="2">
        <v>44924</v>
      </c>
      <c r="K183">
        <v>0</v>
      </c>
    </row>
    <row r="184" spans="1:11" x14ac:dyDescent="0.25">
      <c r="A184" t="str">
        <f>"ZF5390EDC7"</f>
        <v>ZF5390EDC7</v>
      </c>
      <c r="B184" t="str">
        <f t="shared" si="5"/>
        <v>06363391001</v>
      </c>
      <c r="C184" t="s">
        <v>16</v>
      </c>
      <c r="D184" t="s">
        <v>364</v>
      </c>
      <c r="E184" t="s">
        <v>54</v>
      </c>
      <c r="H184">
        <v>0</v>
      </c>
      <c r="K184">
        <v>0</v>
      </c>
    </row>
    <row r="185" spans="1:11" x14ac:dyDescent="0.25">
      <c r="A185" t="str">
        <f>"ZB038F61B3"</f>
        <v>ZB038F61B3</v>
      </c>
      <c r="B185" t="str">
        <f t="shared" si="5"/>
        <v>06363391001</v>
      </c>
      <c r="C185" t="s">
        <v>16</v>
      </c>
      <c r="D185" t="s">
        <v>365</v>
      </c>
      <c r="E185" t="s">
        <v>41</v>
      </c>
      <c r="F185" s="1" t="s">
        <v>366</v>
      </c>
      <c r="G185" t="s">
        <v>322</v>
      </c>
      <c r="H185">
        <v>1900</v>
      </c>
      <c r="I185" s="2">
        <v>44908</v>
      </c>
      <c r="J185" s="2">
        <v>44939</v>
      </c>
      <c r="K185">
        <v>0</v>
      </c>
    </row>
    <row r="186" spans="1:11" x14ac:dyDescent="0.25">
      <c r="A186" t="str">
        <f>"ZDF3959019"</f>
        <v>ZDF3959019</v>
      </c>
      <c r="B186" t="str">
        <f t="shared" si="5"/>
        <v>06363391001</v>
      </c>
      <c r="C186" t="s">
        <v>16</v>
      </c>
      <c r="D186" t="s">
        <v>367</v>
      </c>
      <c r="E186" t="s">
        <v>41</v>
      </c>
      <c r="F186" s="1" t="s">
        <v>368</v>
      </c>
      <c r="G186" t="s">
        <v>369</v>
      </c>
      <c r="H186">
        <v>324.5</v>
      </c>
      <c r="I186" s="2">
        <v>44924</v>
      </c>
      <c r="J186" s="2">
        <v>44926</v>
      </c>
      <c r="K186">
        <v>0</v>
      </c>
    </row>
    <row r="187" spans="1:11" x14ac:dyDescent="0.25">
      <c r="A187" t="str">
        <f>"Z4437E21F9"</f>
        <v>Z4437E21F9</v>
      </c>
      <c r="B187" t="str">
        <f t="shared" si="5"/>
        <v>06363391001</v>
      </c>
      <c r="C187" t="s">
        <v>16</v>
      </c>
      <c r="D187" t="s">
        <v>370</v>
      </c>
      <c r="E187" t="s">
        <v>54</v>
      </c>
      <c r="F187" s="1" t="s">
        <v>371</v>
      </c>
      <c r="G187" t="s">
        <v>372</v>
      </c>
      <c r="H187">
        <v>5902.5</v>
      </c>
      <c r="I187" s="2">
        <v>44917</v>
      </c>
      <c r="J187" s="2">
        <v>45282</v>
      </c>
      <c r="K187">
        <v>0</v>
      </c>
    </row>
    <row r="188" spans="1:11" x14ac:dyDescent="0.25">
      <c r="A188" t="str">
        <f>"9025254336"</f>
        <v>9025254336</v>
      </c>
      <c r="B188" t="str">
        <f t="shared" si="5"/>
        <v>06363391001</v>
      </c>
      <c r="C188" t="s">
        <v>16</v>
      </c>
      <c r="D188" t="s">
        <v>373</v>
      </c>
      <c r="E188" t="s">
        <v>54</v>
      </c>
      <c r="H188">
        <v>0</v>
      </c>
      <c r="K188">
        <v>0</v>
      </c>
    </row>
    <row r="189" spans="1:11" x14ac:dyDescent="0.25">
      <c r="A189" t="str">
        <f>"9025282A4F"</f>
        <v>9025282A4F</v>
      </c>
      <c r="B189" t="str">
        <f t="shared" si="5"/>
        <v>06363391001</v>
      </c>
      <c r="C189" t="s">
        <v>16</v>
      </c>
      <c r="D189" t="s">
        <v>374</v>
      </c>
      <c r="E189" t="s">
        <v>54</v>
      </c>
      <c r="H189">
        <v>0</v>
      </c>
      <c r="K189">
        <v>0</v>
      </c>
    </row>
    <row r="190" spans="1:11" x14ac:dyDescent="0.25">
      <c r="A190" t="str">
        <f>"Z8538B538F"</f>
        <v>Z8538B538F</v>
      </c>
      <c r="B190" t="str">
        <f t="shared" si="5"/>
        <v>06363391001</v>
      </c>
      <c r="C190" t="s">
        <v>16</v>
      </c>
      <c r="D190" t="s">
        <v>375</v>
      </c>
      <c r="E190" t="s">
        <v>54</v>
      </c>
      <c r="H190">
        <v>0</v>
      </c>
      <c r="K190">
        <v>0</v>
      </c>
    </row>
    <row r="191" spans="1:11" x14ac:dyDescent="0.25">
      <c r="A191" t="str">
        <f>"Z42393AB97"</f>
        <v>Z42393AB97</v>
      </c>
      <c r="B191" t="str">
        <f t="shared" si="5"/>
        <v>06363391001</v>
      </c>
      <c r="C191" t="s">
        <v>16</v>
      </c>
      <c r="D191" t="s">
        <v>376</v>
      </c>
      <c r="E191" t="s">
        <v>18</v>
      </c>
      <c r="F191" s="1" t="s">
        <v>80</v>
      </c>
      <c r="G191" t="s">
        <v>81</v>
      </c>
      <c r="H191">
        <v>0</v>
      </c>
      <c r="I191" s="2">
        <v>44924</v>
      </c>
      <c r="J191" s="2">
        <v>45289</v>
      </c>
      <c r="K191">
        <v>0</v>
      </c>
    </row>
    <row r="192" spans="1:11" x14ac:dyDescent="0.25">
      <c r="A192" t="str">
        <f>"ZB637857D6"</f>
        <v>ZB637857D6</v>
      </c>
      <c r="B192" t="str">
        <f t="shared" si="5"/>
        <v>06363391001</v>
      </c>
      <c r="C192" t="s">
        <v>16</v>
      </c>
      <c r="D192" t="s">
        <v>377</v>
      </c>
      <c r="E192" t="s">
        <v>41</v>
      </c>
      <c r="F192" s="1" t="s">
        <v>302</v>
      </c>
      <c r="G192" t="s">
        <v>303</v>
      </c>
      <c r="H192">
        <v>190</v>
      </c>
      <c r="I192" s="2">
        <v>44802</v>
      </c>
      <c r="J192" s="2">
        <v>44833</v>
      </c>
      <c r="K192">
        <v>0</v>
      </c>
    </row>
    <row r="193" spans="1:11" x14ac:dyDescent="0.25">
      <c r="A193" t="str">
        <f>"9073683017"</f>
        <v>9073683017</v>
      </c>
      <c r="B193" t="str">
        <f t="shared" si="5"/>
        <v>06363391001</v>
      </c>
      <c r="C193" t="s">
        <v>16</v>
      </c>
      <c r="D193" t="s">
        <v>378</v>
      </c>
      <c r="E193" t="s">
        <v>18</v>
      </c>
      <c r="F193" s="1" t="s">
        <v>22</v>
      </c>
      <c r="G193" t="s">
        <v>23</v>
      </c>
      <c r="H193">
        <v>0</v>
      </c>
      <c r="I193" s="2">
        <v>44652</v>
      </c>
      <c r="J193" s="2">
        <v>45016</v>
      </c>
      <c r="K193">
        <v>0</v>
      </c>
    </row>
    <row r="194" spans="1:11" x14ac:dyDescent="0.25">
      <c r="A194" t="str">
        <f>"ZDC373AE10"</f>
        <v>ZDC373AE10</v>
      </c>
      <c r="B194" t="str">
        <f t="shared" si="5"/>
        <v>06363391001</v>
      </c>
      <c r="C194" t="s">
        <v>16</v>
      </c>
      <c r="D194" t="s">
        <v>379</v>
      </c>
      <c r="E194" t="s">
        <v>18</v>
      </c>
      <c r="F194" s="1" t="s">
        <v>88</v>
      </c>
      <c r="G194" t="s">
        <v>89</v>
      </c>
      <c r="H194">
        <v>4355.5200000000004</v>
      </c>
      <c r="I194" s="2">
        <v>44764</v>
      </c>
      <c r="K19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2023-01-30T11:50:57Z</dcterms:created>
  <dcterms:modified xsi:type="dcterms:W3CDTF">2023-01-30T11:50:57Z</dcterms:modified>
</cp:coreProperties>
</file>